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11640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<sst xmlns="http://schemas.openxmlformats.org/spreadsheetml/2006/main" count="496" uniqueCount="306">
  <si>
    <t>Управление образования администрации муниципального образования "Тигильский муниципальный район"</t>
  </si>
  <si>
    <t>000 1 06 01000 00 0000 110</t>
  </si>
  <si>
    <t>МУЗ "Тигильская центральная районная больница"</t>
  </si>
  <si>
    <t>Фельдшерско-акушерские пункты</t>
  </si>
  <si>
    <t>ПРОЧИЕ НЕНАЛОГОВЫЕ ДОХОДЫ</t>
  </si>
  <si>
    <t>000 1 17 00000 00 0000 000</t>
  </si>
  <si>
    <t>Расходы по  организации  и осуществление деятельности в части расходов на содержание специалистов органов опеки  и попечительства совершеннолетних граждан</t>
  </si>
  <si>
    <t xml:space="preserve">Субвенции   по  обеспечению  полноценным  питанием  беременных  женщин, кормящих  матерей,  а  также   детей  в  возрасте  до  3-х  лет </t>
  </si>
  <si>
    <t>Субвенции от других бюджетов бюджетной системы Российской федерации - всего, в том числе</t>
  </si>
  <si>
    <t>Приложение   №1</t>
  </si>
  <si>
    <t>НАЛОГИ НА ИМУЩЕСТВО</t>
  </si>
  <si>
    <t>ГОСУДАРСТВЕННАЯ ПОШЛИНА</t>
  </si>
  <si>
    <t>Финансовое управление администрации муниципального образований "Тигильский муниципальный район"</t>
  </si>
  <si>
    <t>Безвозмездные поступления  от  других бюджетов  бюджетной системы Российской Федерации- всего, в том числе</t>
  </si>
  <si>
    <t xml:space="preserve">Дотации от других бюджетов бюджетной системы Российской Федерации </t>
  </si>
  <si>
    <t>000 8 90 0000000 0000 000</t>
  </si>
  <si>
    <t>Администрация муниципального образований "Тигильский муниципальный район"</t>
  </si>
  <si>
    <t>Иные межбюджетные трансферты</t>
  </si>
  <si>
    <t>Субсидии бюджетам муниципальных образований-  всего, в том числе</t>
  </si>
  <si>
    <t>Субвенции муниципальным районам на выполнение полномочий органов государственной власти Камчатского края  по расчету и предоставлению дотаций поселениям</t>
  </si>
  <si>
    <t>Земельный налог</t>
  </si>
  <si>
    <t>000 1 06 06000 00 0000 110</t>
  </si>
  <si>
    <t>000 1 08 00000 00 0000 000</t>
  </si>
  <si>
    <t>Собрание депутатов муниципального образования "Тигильский муниципальный район"</t>
  </si>
  <si>
    <t>НАЛОГИ НА ПРИБЫЛЬ,ДОХОДЫ</t>
  </si>
  <si>
    <t xml:space="preserve"> 1.   ДОХОДЫ - всего, в том числе ;</t>
  </si>
  <si>
    <t>002</t>
  </si>
  <si>
    <t>Функционирование высшего должностного лица</t>
  </si>
  <si>
    <t>Центральный аппарат</t>
  </si>
  <si>
    <t>ШТРАФЫ, САНКЦИИ, ВОЗМЕЩЕНИЕ УЩЕРБА</t>
  </si>
  <si>
    <t xml:space="preserve">Денежные выплаты медицинскому персоналу  фельдшерско-акушерских пунктов,  врачам,  фельдшерам  и   медицинским сестрам скорой медицинской помощи  </t>
  </si>
  <si>
    <t xml:space="preserve">Субвенции бюджетам на осуществление федеральных  полномочий по государственной регистрации актов гражданского состояния </t>
  </si>
  <si>
    <t>000 2 02 03015 05  0000 151</t>
  </si>
  <si>
    <t>000 2 02 03022 05 0000 151</t>
  </si>
  <si>
    <t>000 2 02 03027 05 0000 151</t>
  </si>
  <si>
    <t>000 2 02 03029 05 0000 151</t>
  </si>
  <si>
    <t>000 2 02 03055 05 0000 151</t>
  </si>
  <si>
    <t>000 1 13 03050 05 0000 130</t>
  </si>
  <si>
    <t>148</t>
  </si>
  <si>
    <t>Доплаты к пенсиям государственным и муниципальным служащим</t>
  </si>
  <si>
    <t>ПЛАТЕЖИ ПРИ ПОЛЬЗОВАНИИ ПРИРОДНЫМИ РЕСУРСАМИ</t>
  </si>
  <si>
    <t>000 2 02 04014 05 0000 151</t>
  </si>
  <si>
    <t>Дотации  по выравниванию бюджетной обеспеченности поселений из РФФПП</t>
  </si>
  <si>
    <t>075</t>
  </si>
  <si>
    <t>Детские сады</t>
  </si>
  <si>
    <t>014</t>
  </si>
  <si>
    <t>Субвенции  для  осуществления денежных выплат выплат медицинскому персоналу фельдшерско-акушерских пунктов, учреждений и подразделений скорой медицинской помощи муниципальной системы здравоохранения</t>
  </si>
  <si>
    <t>000 2 02 03003 05  0000 151</t>
  </si>
  <si>
    <t>Наименование показателя</t>
  </si>
  <si>
    <t>000 2 00 00000 00 0000 000</t>
  </si>
  <si>
    <t>000 2 02 01001 05 0000 151</t>
  </si>
  <si>
    <t xml:space="preserve">муниципального ообразования </t>
  </si>
  <si>
    <t>"Тигильский муниципальный  район"</t>
  </si>
  <si>
    <t>% исполнения</t>
  </si>
  <si>
    <t xml:space="preserve">Расходы по выплате  вознаграждения за выполнение функций классного руководителя педагогическим работникам образовательных учреждений </t>
  </si>
  <si>
    <t>000 2 02 03021 05 0000 151</t>
  </si>
  <si>
    <t>012</t>
  </si>
  <si>
    <t>Расходы  по образованию и   организации  деятельности   комиссии  по  делам  несовершеннолетних    и  защите  их  прав</t>
  </si>
  <si>
    <t>(тыс. руб)</t>
  </si>
  <si>
    <t xml:space="preserve">000 1 16 00000 00 0000 000 </t>
  </si>
  <si>
    <t>000 1 11 00000 00 0000 000</t>
  </si>
  <si>
    <t>000 1 01 00000 00 0000 110</t>
  </si>
  <si>
    <t>000 1 01 01000 00 0000 110</t>
  </si>
  <si>
    <t xml:space="preserve">000 1 00 00000 00 0000 000  </t>
  </si>
  <si>
    <t>Код бюджетной классификации</t>
  </si>
  <si>
    <t>000 2 02 02999 05 0000 151</t>
  </si>
  <si>
    <t>000 2 02 03024 05 0000 151</t>
  </si>
  <si>
    <t>000 1 05 00000 00 0000 000</t>
  </si>
  <si>
    <t>НАЛОГИ НА СОВОКУПНЫЙ ДОХОД</t>
  </si>
  <si>
    <t>000 1 06 00000 00 0000 000</t>
  </si>
  <si>
    <t>056</t>
  </si>
  <si>
    <t>ВСЕГО  РАСХОДОВ</t>
  </si>
  <si>
    <t>Налог на имущество физических лиц</t>
  </si>
  <si>
    <t>000 1 12 00000 00 0000 000</t>
  </si>
  <si>
    <t>РЦП "Адресная социальная помощь"</t>
  </si>
  <si>
    <t>глава</t>
  </si>
  <si>
    <t>Субвенции на выплату адресных жилищных субсидий  населению по оплате жилищно-коммунальных услуг</t>
  </si>
  <si>
    <t xml:space="preserve">Субвенции  на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</si>
  <si>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Доходы  всего</t>
  </si>
  <si>
    <t>Приложение №2</t>
  </si>
  <si>
    <t>013</t>
  </si>
  <si>
    <t>Материально-техническое и организационное обеспечение административной комиссии</t>
  </si>
  <si>
    <t xml:space="preserve">Дотации  бюджетам  муниципальных районов на выравнивание уровня бюджетной обеспеченности </t>
  </si>
  <si>
    <t xml:space="preserve">ДОХОДЫ ОТ ОКАЗАНИЯ ПЛАТНЫХ УСЛУГ И КОМПЕНСАЦИИ ГОСУДАРСТВА </t>
  </si>
  <si>
    <t xml:space="preserve"> 2. БЕЗВОЗМЕЗДНЫЕ ПОСТУПЛЕНИЯ - всего, в том числе</t>
  </si>
  <si>
    <t>000 2 02 00000 00 0000 000</t>
  </si>
  <si>
    <t>налог на прибыль организаций,</t>
  </si>
  <si>
    <t>000 1 01 02000 01 0000 110</t>
  </si>
  <si>
    <t xml:space="preserve">Налог на доходы физических лиц </t>
  </si>
  <si>
    <t xml:space="preserve">от "__" апреля  2010 год  № </t>
  </si>
  <si>
    <t>Социальное обеспечение главы района</t>
  </si>
  <si>
    <t>Обеспечение деятельности подведомственных учреждений</t>
  </si>
  <si>
    <t xml:space="preserve">Субсидии юридическим лицам: Редакции газеты "Панорама" (публикация нормативных актов законодательного и исполнительного органов Тигильского муниципального района) </t>
  </si>
  <si>
    <t>Расходы на выполнение государственных полномочий 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</si>
  <si>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 Отдел культуры, молодежной политики и спорта администрации муниципального образования "Тигильский муниципальный район"</t>
  </si>
  <si>
    <t>Районная целевая программа "Обеспечение жильем молодых семей"</t>
  </si>
  <si>
    <t>Отдел социального развития и труда администрации муниципального образования "Тигильский муниципальный район"</t>
  </si>
  <si>
    <t>Муниципальное учреждение "Тигильский комплексный центр социального обслуживания населения"</t>
  </si>
  <si>
    <t>018</t>
  </si>
  <si>
    <t>На расходы муниципальных образований по оплате коммунальных услуг бюджетными учреждениями, финансируемыми из местных бюджетов</t>
  </si>
  <si>
    <t>На расходы муниципальных образований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</t>
  </si>
  <si>
    <t>На расходы муниципальных образований по  повышению оплаты труда  работников муниципальных учреждений, за исключением лиц, замещающих муниципальные должности и должности муниципальной службы, финансируемых за счет местных бюджетов</t>
  </si>
  <si>
    <t>к  Постановлению  администрации</t>
  </si>
  <si>
    <t>тыс.руб.</t>
  </si>
  <si>
    <t>ДОХОДЫ ОТ ИСПОЛЬЗОВАНИЯ ИМУЩЕСТВА, НАХОДЯЩЕГОСЯ В ГОСУДАРСТВЕННОЙ И МУНИЦИПАЛЬНОЙ СОБСТВЕННОСТИ</t>
  </si>
  <si>
    <t>000 2 02 02109 05 0000 151</t>
  </si>
  <si>
    <t>Субсидии на финансирование расходных обязательств муниципальных образований по оплате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средств местных бюджетов</t>
  </si>
  <si>
    <t>Субсидии на финансирование расходных обязательств муниципальных образований по повышению оплаты труда работников муниципальных учреждений, за исключением лиц, замещающих муниципальные должности и должности муниципальной службы, финансируемых за счет средств местных бюджетов</t>
  </si>
  <si>
    <t>Субвенции  на осуществление государственных полномочий по государственной регистрации актов гражданского состояния</t>
  </si>
  <si>
    <t>Субвенции  на осуществление государственных  полномочий    по    первичному воинскому   учету    на       территориях, где отсутствуют военные комиссариаты</t>
  </si>
  <si>
    <t xml:space="preserve">Субвенции на выполнение государственных полномочий по выплате  вознаграждения за выполнение функций классного руководителя педагогическим работникам образовательных учреждений </t>
  </si>
  <si>
    <t>Субвенции на выполнение государственных полномочий по  предоставлению гражданам субсидий на оплату жилых помещений и коммунальных услуг</t>
  </si>
  <si>
    <t>Субвенции  на выполнение государственных полномочий  Камчатского края по образованию и   организации  деятельности   комиссии  по  делам  несовершеннолетних    и  защите  их  прав</t>
  </si>
  <si>
    <t>Субвенции  на выполнение государственных полномочий 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</t>
  </si>
  <si>
    <t>Субвенции на выполнение государственных полномочий по социальному обслуживанию некоторых категорий граждан</t>
  </si>
  <si>
    <t>Субвенции   на 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</si>
  <si>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Субвенции  на  выполнение государственных полномочий по  организации  и осуществление деятельности в части расходов на содержание специалистов органов опеки  и попечительства совершеннолетних граждан</t>
  </si>
  <si>
    <t>Субвенции бюджетам  муниципальных  районов  на  выполнение государственных полномочий по осуществлению организации  и осуществление деятельности по  опеке  и попечительству несовершеннолетних граждан</t>
  </si>
  <si>
    <t>Субвенция на выполнение государственных полномочий по предоставлению отдельным категориям граждан, имеющим детей и проживающих в Корякском округе, дополнительных мер социальной поддержки по плате, взимаемой с родителей и иных законных представителей за содержание ребенка в государственных и муниципальных образовательных учреждениях, реализующих основную образовательную программу дошкольного образования</t>
  </si>
  <si>
    <t>Субвенции муниципальным районам на выполнение полномочий органов государственной власти Камчатского края 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</si>
  <si>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Субвенции бюджетам муниципальных районов на содержание ребенка в семье опекуна и  приемной семье, а также вознаграждение, причитающееся  приемному родителю. </t>
  </si>
  <si>
    <t>Субвенции  на выполнение государственных полномочий по выплате  компенсации части 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учреждениях, реализующих основную общеобразовательную программу дошкольного образования</t>
  </si>
  <si>
    <t>000 2 02 04025 05 0000 151</t>
  </si>
  <si>
    <t>Иные межбюджетные трансферты  на 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</si>
  <si>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</si>
  <si>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000 2 02 01003 05 0000 151</t>
  </si>
  <si>
    <t>Наименование распорядителя, получателя средств</t>
  </si>
  <si>
    <t xml:space="preserve"> </t>
  </si>
  <si>
    <t>Резервные фонды</t>
  </si>
  <si>
    <t>Государственная регистрация актов гражданского состояния</t>
  </si>
  <si>
    <t>Расходы на содержание органов социальной защиты населения</t>
  </si>
  <si>
    <t>Расходы на материально-техническое и организационное обеспечение административных комиссий</t>
  </si>
  <si>
    <t>Реализация государственных функций по мобилизационной подготовке экономики</t>
  </si>
  <si>
    <t xml:space="preserve"> "Профилактика правонарушений и преступлений на территории Тигильского муниципального района на 2011-2013 годы"</t>
  </si>
  <si>
    <t>Расходы на выполнение полномочий по кассовому исполнению бюджетов поселений</t>
  </si>
  <si>
    <t>Расходы   по осуществлению организации  и осуществление деятельности по  опеке  и попечительству несовершеннолетних граждан</t>
  </si>
  <si>
    <t xml:space="preserve"> Cтроительство скатной крыши МДОУ детский сад "Каюмка" с.Тигиль</t>
  </si>
  <si>
    <t>Школы (за счет средств районного бюджета)</t>
  </si>
  <si>
    <t>Школы (за счет средств  краевого бюджета- учебный процесс)</t>
  </si>
  <si>
    <t>РЦП"Оздоровление и занятость  школьников в летний период 2011 года"</t>
  </si>
  <si>
    <t>РЦП "Одаренные дети"</t>
  </si>
  <si>
    <t>РЦП "Пожарная безопасность  в Тигильском муниципальном районе на 2010-2015 годы"</t>
  </si>
  <si>
    <t>РЦП "Поддержка развития образования Тигильского муниципального района на  2011-2012 годы"</t>
  </si>
  <si>
    <t>Расходы на содержание централизованной бухгалтерии</t>
  </si>
  <si>
    <t>Расходы на содержание РМУК "Тигильский районный краеведческий  музей"</t>
  </si>
  <si>
    <t>Расходы на содержание РМУК "Тигильская централизованная библиотечная система"</t>
  </si>
  <si>
    <t xml:space="preserve"> РМУК "Тигильская централизованная библиотечная система"(за счет средств от оказания платных услуг)</t>
  </si>
  <si>
    <t>Ительменский фольклорный ансамбль "Эльвель"</t>
  </si>
  <si>
    <t>Расходы на комплектование книжных фондов библиотек муниципальных образований</t>
  </si>
  <si>
    <t>Расходы на выполнение РЦП "Пожарная безопасность  в Тигильском муниципальном районе на 2010-2015 годы"</t>
  </si>
  <si>
    <t xml:space="preserve">Районная целевая программа"Развитие музейного дела в Тигильском муниципальном районе на 2011-2013 годы" </t>
  </si>
  <si>
    <t>Районная целевая программа"Патриотическое воспитание граждан Российской Федерации в Тигильском муниципальном районе"</t>
  </si>
  <si>
    <t xml:space="preserve">Районная целевая программа"Развитие библиотечного дела в Тигильском муниципальном районе на 2011-2013 годы" </t>
  </si>
  <si>
    <t>Районная целевая программа"Развитие физической культуры и  спорта в Тигильском муниципальном районе в 2011 году"</t>
  </si>
  <si>
    <t xml:space="preserve">Районная целевая программа"Поддержка кореных малочисленных народов севера, проживающих в Тигильском районе на 2011 год" </t>
  </si>
  <si>
    <t>Стационарная медицинская помощь</t>
  </si>
  <si>
    <t>Дневной стационар</t>
  </si>
  <si>
    <t>Скорая медицинская помощь</t>
  </si>
  <si>
    <t>РЦП"Подготовка квалифицированных кадров и закрепление молодых специалистов в бюджетных учреждениях муниципального образования " Тигильский муниципальный район" на 2011-2015 годы"</t>
  </si>
  <si>
    <t>Единовременные выплаты  при рождении третьего и последующего ребенка</t>
  </si>
  <si>
    <t>РЦП "Льготное обеспечение отдельных категорий населения Тигильского муниципального района основными продовольственными товарами по социальным ценам  на 2011 год"</t>
  </si>
  <si>
    <t xml:space="preserve">Субвенции бюджетам поселений на осуществление полномочий по первичному воинскому учету на  территориях, где отсутствуют военные комиссариаты </t>
  </si>
  <si>
    <t>Субсидии бюджетам сельских поселений на проведение капитального  ремонта в многоквартирных домах</t>
  </si>
  <si>
    <t>Иные межбюджетные трансферты бюджетам поселений на организацию содержания мест хранения  отходов производства и потребления</t>
  </si>
  <si>
    <t xml:space="preserve">Комплектование книжных фондов библиотек муниципальных образований </t>
  </si>
  <si>
    <t>Районная  программа "Поддержка коренных малочисленных народов севера, проживающих в Тигильском районе на 2011 год"</t>
  </si>
  <si>
    <t>РЦП "Снижение напряженности на рынке труда в Тигильском муниципальном районе в 2011 году"</t>
  </si>
  <si>
    <t>Дотация на поддержку мер по обеспечению сбалансированности бюджетов сельских поселений</t>
  </si>
  <si>
    <t>Реконструкция здания бывшего детского сада под социально-административный комплекс в с.Воямполка</t>
  </si>
  <si>
    <t>011</t>
  </si>
  <si>
    <t>Комитет по управлению муниципальным имуществом и экономической политике Тигильского муниципального района</t>
  </si>
  <si>
    <t>Районная  программа "Поддержка сельского хозяйства и создание условий для расширения рынка сельскохозяйственной продукции в Тигильском муниципальном районе на 2011-2013 годы"</t>
  </si>
  <si>
    <t>Районная  программа "Развитие субъектов малого и среднего предпринимательства в Тигильском районе на 2011 год"</t>
  </si>
  <si>
    <t>Оценка недвижимости и регулирование отношений по муниципальной собственности</t>
  </si>
  <si>
    <t>Расходы на организацию содержания мест хранения отходов производства и потребления</t>
  </si>
  <si>
    <t>015</t>
  </si>
  <si>
    <t>Отчет о расходовании средств резервного фонда</t>
  </si>
  <si>
    <t>№№ п/п</t>
  </si>
  <si>
    <t>Сумма (руб.)</t>
  </si>
  <si>
    <t xml:space="preserve">Цель расходования </t>
  </si>
  <si>
    <t>Кому перечислено</t>
  </si>
  <si>
    <t>Приложение № 3</t>
  </si>
  <si>
    <t>000 1 05 01000 00 0000 110</t>
  </si>
  <si>
    <t>Налог, взимаемый в связи с  применением упрощенной системы налогообложения</t>
  </si>
  <si>
    <t>000 1 05 02000 00 0000 110</t>
  </si>
  <si>
    <t>Единый налог на вмененный доход, для определенных видов деятельности</t>
  </si>
  <si>
    <t>000 1 05 03000 01 0000 110</t>
  </si>
  <si>
    <t>Единый  сельхозналог</t>
  </si>
  <si>
    <t>000 1 06 02000 00 0000 110</t>
  </si>
  <si>
    <t>Налог на имущество организаций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</si>
  <si>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</si>
  <si>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</si>
  <si>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</si>
  <si>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</si>
  <si>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</si>
  <si>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</si>
  <si>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Дотации  бюджетам  муниципальных районов на поддержку мер по обеспечению сбалансированности бюджетов</t>
  </si>
  <si>
    <t>000 2 02 02009 05 0000 151</t>
  </si>
  <si>
    <t>Субсидии бюджетам муниципальных районов на государственную поддержку малого и среднего предпринимательств в Камчатском крае</t>
  </si>
  <si>
    <t>Субсидии бюджетам  муниципальных  районов  на  обеспечение мероприятий, связанных с проведением капитального ремонта в многоквартирных домах</t>
  </si>
  <si>
    <t>000 2 02 02145 05 0000 151</t>
  </si>
  <si>
    <t>Субсидии бюджетам муниципальных районов на модернизацию региональных систем  общего образования</t>
  </si>
  <si>
    <t>Субсидии бюджетам  муниципальных  районов на оплату коммунальных услуг муниципальным учреждениями, финансируемыми из местных бюджетов</t>
  </si>
  <si>
    <t>Субсидии в целях софинансирования расходных обязательств по организации общедоступного бесплатного дошкольного образования в части повышения оплаты труда отдельных категорий работников муниципальных образовательных учреждений, реализующих основную общеобразовательную программу дошкольного образования.</t>
  </si>
  <si>
    <t>Субсидии бюджетам  муниципальных  районов  на реализацию  краевой программы  "Культура 2012"</t>
  </si>
  <si>
    <t>Субсидии муниципальным районам на реализацию краевых программ "Развитие архивной отрасли в Камчатском крае на 2012-2013гг."</t>
  </si>
  <si>
    <t>Субвенции муниципальным районам на выполнение отдельных полномочий органов государственной власти Камчатского края  по организации оказания медицинской помощи населению</t>
  </si>
  <si>
    <t>Субвенции муниципальным районам на выполнение отдельных полномочий органов государственной власти Камчатского края  по обеспечению отдельных каиегорий граждан лекарственными средствами и изделиями медицинского назначения</t>
  </si>
  <si>
    <t>000 2 02 04034 05 0001 151</t>
  </si>
  <si>
    <t xml:space="preserve"> Межбюджетные трансферты. передаваемые бюджетам муниципальных районов на реализацию региональных программ модернизации здравоохранения субьектов РФ в части укрепления материально-технической базы медицинских учреждений</t>
  </si>
  <si>
    <t>000 2 02 04035 05 0000 151</t>
  </si>
  <si>
    <t>Межбюджетные трансферты. передаваемые бюджетам муниципальных районов на осуществление внедрения стандартов медицинской помощи, повышения доступности амбулаторной помощи</t>
  </si>
  <si>
    <t>Доходы бюджетов бюджетной системы от возврата остатков субсидий и иных межбюджетных трансфертов, имеющих целевое назначение прошлых лет.</t>
  </si>
  <si>
    <t>000 2 18 05010 05 0000 151</t>
  </si>
  <si>
    <t>Доходы бюджетов муниципальных районов от возврата остатков субсидий, субвенций, межбюджетных трансфертов, имеющих целевое назначение из бюджетов поселений</t>
  </si>
  <si>
    <t>Реализация наказов депутатов Законодательного Собрания Камчатского края</t>
  </si>
  <si>
    <t>Амбулаторная помощь - поликлиника</t>
  </si>
  <si>
    <t>РЦП "Подготовка квалифицированных кадров и закрепление молодых специалистов"</t>
  </si>
  <si>
    <t>ДКЦП "Модернизация здравоохранения Камчатского края на 2010-2015 годы"</t>
  </si>
  <si>
    <t>Расходы по организации оказания первичной медико- санитарной помощи в амбулаторно-поликлинических, стационарно-поликлинических и больничных учреждениях, медицинской помощи женщинам в период беременности, во время и после родов в части обеспечения отдельных категорий граждан бесплатными средствами и изделиями медицинского назначения</t>
  </si>
  <si>
    <t>Субсидии юридическим лицам - на покрытие убытков при обеспечении пассажирских перевозок между селами Тигильского МР</t>
  </si>
  <si>
    <t>Расходы на ремонт инженерных систем холодного водоснабжения с.Тигиль</t>
  </si>
  <si>
    <t>Расходы на проведение праздников и фестивалей районного масштаба</t>
  </si>
  <si>
    <t>Расходы по выплате  компенсации части  платы, взимаемой с родителей и иных законных представителей за содержание ребенка в федеральных государственных и (или) муниципальных образовательных учреждениях в Камчатском крае, реализующих основную общеобразовательную программу дощкольного образования</t>
  </si>
  <si>
    <t>Расходы по предоставлению отдельным категориям граждан, имеющим детей и проживающих в Корякском округе, дополнительных мер социальной поддержки по плате, взимаемой с родителей и иных законных представителей за содержание ребенка в государственных и муниципальных общеобразовательных учреждениях</t>
  </si>
  <si>
    <t>Финансовое управление администрации муниципального образований "Тигильский муниципальный район" - межбюджетные трансферты бюджетам сельских поселений</t>
  </si>
  <si>
    <t xml:space="preserve">Субсидии юридическим лицам: погашение исполнительных листов </t>
  </si>
  <si>
    <t>Физическая культура и спорт</t>
  </si>
  <si>
    <t>Районная целевая программа "Развитие архивного дела в Тигильском муниципальном районе на 2012-2013 годы "</t>
  </si>
  <si>
    <t>Районная целевая программа "Развитие муниципальной службы в Тигильском муниципальном районе на 2012-2015 годы "</t>
  </si>
  <si>
    <t>РЦП "Совершенствование гражданской обороны, защиты населения и территорий от чрезвычайных ситуаций природного и техногенного характера в Тигильском муниципальном районе на 2012-2014 годы"</t>
  </si>
  <si>
    <t>Приобретение коммунальной техники</t>
  </si>
  <si>
    <t>Социальные выплаты отдельным категориям граждан (оплата стоимости проезда граждан, направленных в учреждения здравоохранения на территории Камчатского края,в соответствии с Постановлением главы администрации Тигильского МР от 26.03.2008 №26)</t>
  </si>
  <si>
    <t xml:space="preserve">Расходы   по  обеспечению  полноценным  питанием  беременных  женщин, кормящих  матерей,  а  также   детей  в  возрасте  до  3-х  лет </t>
  </si>
  <si>
    <t>Расходы  на выполнение государственных полномочий 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Камчатском крае, среднедушевой доход семьи которых ниже прожиточного минимума, установленного в Камчатском крае</t>
  </si>
  <si>
    <t xml:space="preserve">Расходы по доставке коммунальной техники для населенных пунктов Тигильского района </t>
  </si>
  <si>
    <t>РЦП "Профилактика правонарушений и преступлений на территории Тигильского муниципального района на 2011-2013 годы"</t>
  </si>
  <si>
    <t>Районная целевая программа"Профилактика наркомании и токсикомании среди населения Тигильского муниципального района на 2012-2015 годы"</t>
  </si>
  <si>
    <t xml:space="preserve">Районная целевая программа"Культура - 2012"" </t>
  </si>
  <si>
    <t xml:space="preserve">Районная целевая программа "Развитие дошкольного образования в Тигильском муниципальном районе на 2012-2015 годы" </t>
  </si>
  <si>
    <t>Модернизация региональных систем общего образования</t>
  </si>
  <si>
    <t>Безопасность образовательных учреждений Тигильского муниципального района на 2012-2016 годы</t>
  </si>
  <si>
    <t>РЦП"Комплексное благоустройство сельских поселений Тигильского муниципального района  на 2012-2016 годы"</t>
  </si>
  <si>
    <t>Расходы на выполнение государственных полномочий  по организации и осуществлению деятельности  по опеке и попечительству в части социальной поддержки детей-сирот и детей, оставшихся без попечения родителей, переданных под опеку или в приемные семьи, а также вознаграждение причипающееся приемному родителю</t>
  </si>
  <si>
    <t>РЦП "Доступная среда на 2011-2015 годы в Тигильском муниципальном районе"</t>
  </si>
  <si>
    <t>Районная целевая программа "Развитие муниципальной службы в  Тигильском муниципальном районе на  2012-2015 годы"</t>
  </si>
  <si>
    <t>Районная целевая программа "Переселение граждан из ветхого и аварийнорго жилья в  Тигильском муниципальном районе на  2012-2018 годы"</t>
  </si>
  <si>
    <t>Районная целевая программа "Установка коллективных (общедомовых приборов учета на отпуск коммунальных ресурсов в многоквартирных домах  Тигильского муниципального района на 2012 год"</t>
  </si>
  <si>
    <t>Районная целевая программа "Модернизация жилищно-коммунального комплекса и инженерной инфраструктуры Тигильского муниципального района на 2012 год"</t>
  </si>
  <si>
    <t xml:space="preserve">РЦП "Устойчивое развитие коренных и малочисленных народов Севера, Сибири и дальнего востока проживающих в Тигильском муниципальном районе на 2012 год" </t>
  </si>
  <si>
    <t>Расходы на оказание социальной помощи муниципальными образованиями многодетным семьям, семьям, имеющим детей-инвалидов, и другим гражданам</t>
  </si>
  <si>
    <t xml:space="preserve">Отчет об исполнении бюджета муниципального образования  "Тигильский муниципальный район"                                                                                                                                        по доходам   за 2 квартал  2012 года </t>
  </si>
  <si>
    <t>000 2 02 02141 05 0000 151</t>
  </si>
  <si>
    <t>Субсидии бюджетам муниципальных районов на реализацию комплексных программ поддержки развития дошкольных образовательных учреждений в субьектах РФ</t>
  </si>
  <si>
    <t>000 2 02 02150 05 0000 151</t>
  </si>
  <si>
    <t>Субсидии бюджетам  муниципальных  районов  на реализацию  программы "Повышения энергетической эффективности региональной экономики и сокращение  издержек в бюджетном секторе Камчатского края на 2010-2015 годы и в перспективе  до 2020 года, а также создание условий для ее реализации"</t>
  </si>
  <si>
    <t>Субсидии муниципальным районам на реализацию ДКЦП "Развитие дошкольного образования в Камчатском крае на 2011-2015 годы: реконструкция крыши здания МДОУ "Тигильский детский сад "Каюмка" в с.Тигиль Тигильского района"</t>
  </si>
  <si>
    <t>Субсидии муниципальным районам на реализацию краевых программ "Организация отдыха, оздоровление и занятость детей и молодежи в Камчатском крае на 2012-2015 годы".</t>
  </si>
  <si>
    <t>Субсидии бюджетам  муниципальных  районов  на реализацию ДКЦП  "Доступная среда на 2011-2015 годы в Камчатском крае "</t>
  </si>
  <si>
    <t>Субсидии муниципальным районам на реализацию ДКЦП "Комплексная безопасность краевых государственных и муниципальных учреждений социальной сферы в Камчатском крае на 2012-2015 годы".</t>
  </si>
  <si>
    <t>Субсидии муниципальным районам на реализацию ДКЦП "Развитие физкультуры и спорта в  Камчатском крае на 2012-2015 годы".</t>
  </si>
  <si>
    <t>Субсидии бюджетам  муниципальных  районов  на реализацию ДКЦП "Установка коллективных (общедомовых приборов учета на отпуск коммунальных ресурсов в многоквартирных домах в Камчатском крае на 2010-2012 годы"</t>
  </si>
  <si>
    <t>Субсидии бюджетам  муниципальных  районов  на реализацию ДКЦП  "Модернизация  жилижно-коммунального комплекса и инженерной инфраструктуры  Камчатского края на 2010-2012 годы"</t>
  </si>
  <si>
    <t>Субсидии бюджетам  муниципальных  районов  на реализацию ДКЦП "Повышение энергетической эффективности региональной экономики и сокращение издержек в бюджетном секторе  Камчатского края на 2010-2012 годы"</t>
  </si>
  <si>
    <t xml:space="preserve">Субсидии бюджетам  муниципальных  районов  на реализацию   ДКЦП "Устойчивое развитие коренных  малочисленных народов Севера, Сибири и Дальнего Востока, проживающих в Камчатском  крае на 2010-2012 годы" </t>
  </si>
  <si>
    <t>Субсидии бюджетам  муниципальных  районов  на реализацию ДКЦП  "Комплексное благоустройство населенных пунктов Камчатского края на 2012-2016 годы"</t>
  </si>
  <si>
    <t>Субсидии бюджетам  муниципальных  районов  на реализацию ДКЦП  "Переселение граждан из аварийных жилых домов и непригодных для проживания жилых помещений в Камчатском крае на 2012-2016 годы: приобретение жилых помещений на вторичном рынке."</t>
  </si>
  <si>
    <t>Субсидии бюджетам  муниципальных  районов  на реализацию ДКЦП "Чистая вода в Камчатском крае на 2012-2017 годы"</t>
  </si>
  <si>
    <t>Субсидии бюджетам  муниципальных  районов  на реализацию ДКЦП  "Чистая вода в Камчатском крае на 2012-2017 годы: строительство очистных сооружений в с.Тигиль Тигильского района (разработка проектной документации)"</t>
  </si>
  <si>
    <t>Субсидии бюджетам  муниципальных  районов  на реализацию ДКЦП  "Пожарная безопасность в Камчатском крае на 2010-2015 годы"</t>
  </si>
  <si>
    <t>000 2 02 03002 05  0000 151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</si>
  <si>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</si>
  <si>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000 2 02 04999 05 0000 151</t>
  </si>
  <si>
    <t>Иные межбюджетные трансферты на выравгнивание обеспеченности муниципальных образований</t>
  </si>
  <si>
    <t>Иные межбюджетные трансферты на реализацию инвестиционных мероприятий  ДКЦП "Устойчивое развитие коренных  малочисленных народов Севера, Сибири и Дальнего Востока, проживающих в Камчатском  крае на 2010-2012 годы" Стороительство этнокультурного центра в с. Тигиль Тигильского района</t>
  </si>
  <si>
    <t>000 2 07 05000 05 0000 180</t>
  </si>
  <si>
    <t>Прочие безвозмездные поступления в бюджеты</t>
  </si>
  <si>
    <t>Прочие безвозмедные поступления</t>
  </si>
  <si>
    <t>Возврат остатков субсидий, субвенций и иных межбюджетных трансфертов</t>
  </si>
  <si>
    <t>000 2 19 05000 05 0000 151</t>
  </si>
  <si>
    <t xml:space="preserve">Отчет об исполнении бюджета муниципального образования  "Тигильский муниципальный район"                                                                                                                                        по расходам   за 2 квартал  2012 года </t>
  </si>
  <si>
    <t>27 марта 2012 №60</t>
  </si>
  <si>
    <t>Администрация муниципального образования "Тигильский муниципальный район"</t>
  </si>
  <si>
    <t>Районная целевая программа "Установка индивидуальных приборов учета на отпуск коммунальных ресурсов для малоимущих граждан в Тигильского муниципального района на 2012 год"</t>
  </si>
  <si>
    <t>Реализация наказов депутатов - Приобретение спортивного инвентаря, мебели для средней школы в с.Усть-Хайрюзово</t>
  </si>
  <si>
    <t xml:space="preserve">Реализация наказов депутатов- создание диорамы "Летняя рыбалка коряков" для Тигильского районного музея </t>
  </si>
  <si>
    <t xml:space="preserve">  Реализация наказов депутатов - средства для приобретения гастрольной деятельности для РМУК "Ительменский фольклорный ансамбль "Эльвель""</t>
  </si>
  <si>
    <t>Расходы на выполнение переданных полномочий в соответствии с заключенным соглашением с. Тигиль</t>
  </si>
  <si>
    <t>Районная целевая программа "Чистая вода"</t>
  </si>
  <si>
    <t>Реализация наказов депутатов - Ремонт дома по ул.Морская с.Усть-хайрюзово</t>
  </si>
  <si>
    <t>Реализация наказов депутатов - Приобретение стройматериалов для строительства малых архитекрурных форм(беседки) с.Воямполка</t>
  </si>
  <si>
    <t>Реализация наказов депутатов - Приобретение костюмов для ансамбля танцев в дом культуры с.Хайрюзово</t>
  </si>
  <si>
    <t>Реализация наказов депутатов - Приобретение музакальных инструментов для ВИА сельского ДК с. Усть-Хайрюзово</t>
  </si>
  <si>
    <t>Реализация наказов депутатов - Приобретение стройматериалов для ремонта СДК, приобретение подарков для старожил с.Лесная</t>
  </si>
  <si>
    <t>Реализация наказов депутатов - Приобретение спортивного инвентаря, национальных костюмов. бубна для МБУК "Хайрюзовского сельского клуба"</t>
  </si>
  <si>
    <t>Реализация наказов депутатов - Приобретение аккардиона для КДЦ С.Усть-Хайрюзово</t>
  </si>
  <si>
    <t>Решение комиссии по предупреждению и ликвидации чрезвычайных ситуаций и обеспечению пожарной безопасности Тигильского муниципального от 07.03.2012 №4, в связи с чрезвычайной ситуацией, обусловленной угрозой подтопления и возможного разрушения жилого многоквартирного дома в связи с прорыровом труб водоснабжения по адресу: с.Тигиль, ул. Гагарина, д. 31</t>
  </si>
  <si>
    <t>Итого годовой объем на 2012 год.</t>
  </si>
  <si>
    <t>Исполнение за 2 квартал2012 года</t>
  </si>
  <si>
    <t xml:space="preserve">Дата и номер распоряжения  администрации района </t>
  </si>
  <si>
    <t>к  Постановлению администрации</t>
  </si>
  <si>
    <t>от "20 " июля 2012 № 233</t>
  </si>
  <si>
    <t xml:space="preserve">от "20" июля  2012 год  № 233 </t>
  </si>
  <si>
    <t>Уточненные объемы 2008</t>
  </si>
  <si>
    <t>от "20" июля  2012 год  № 233</t>
  </si>
  <si>
    <r>
      <t xml:space="preserve">                    </t>
    </r>
    <r>
      <rPr>
        <sz val="12"/>
        <rFont val="Times New Roman"/>
        <family val="1"/>
      </rPr>
      <t xml:space="preserve"> за  2 квартал 2012 года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</si>
</sst>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#,##0.00000"/>
    <numFmt numFmtId="166" formatCode="#,###.00"/>
    <numFmt numFmtId="167" formatCode="0.000000"/>
    <numFmt numFmtId="168" formatCode="0.00000"/>
    <numFmt numFmtId="169" formatCode="0.0000"/>
    <numFmt numFmtId="170" formatCode="#,###"/>
    <numFmt numFmtId="171" formatCode="#,###.0"/>
    <numFmt numFmtId="172" formatCode="0.0"/>
    <numFmt numFmtId="173" formatCode="0.000000000"/>
    <numFmt numFmtId="174" formatCode="0.0000000000"/>
    <numFmt numFmtId="175" formatCode="#,##0.000000"/>
    <numFmt numFmtId="176" formatCode="#,##0.0000000"/>
    <numFmt numFmtId="177" formatCode="#,##0.00000000"/>
    <numFmt numFmtId="178" formatCode="#,##0.000000000"/>
    <numFmt numFmtId="179" formatCode="#,##0.000000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0"/>
    <numFmt numFmtId="187" formatCode="#,##0.0_ ;[Red]\-#,##0.0\ "/>
    <numFmt numFmtId="188" formatCode="#,##0.000_р_.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sz val="10"/>
      <color indexed="10"/>
      <name val="Arial Cyr"/>
      <family val="0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 wrapText="1"/>
    </xf>
    <xf numFmtId="0" fontId="3" fillId="0" borderId="0" applyNumberFormat="0" applyFill="0" applyBorder="0" applyProtection="0">
      <alignment/>
    </xf>
    <xf numFmtId="0" fontId="3" fillId="0" borderId="0" applyNumberFormat="0" applyFill="0" applyBorder="0" applyProtection="0">
      <alignment horizontal="right" wrapText="1"/>
    </xf>
    <xf numFmtId="0" fontId="3" fillId="0" borderId="1" applyNumberFormat="0" applyAlignment="0" applyProtection="0"/>
    <xf numFmtId="0" fontId="4" fillId="0" borderId="1" applyNumberFormat="0" applyProtection="0">
      <alignment horizontal="center" vertical="center"/>
    </xf>
    <xf numFmtId="3" fontId="3" fillId="0" borderId="1" applyAlignment="0" applyProtection="0"/>
    <xf numFmtId="165" fontId="3" fillId="0" borderId="1" applyProtection="0">
      <alignment vertical="center"/>
    </xf>
    <xf numFmtId="4" fontId="3" fillId="0" borderId="1" applyProtection="0">
      <alignment vertical="center"/>
    </xf>
    <xf numFmtId="166" fontId="3" fillId="0" borderId="1" applyProtection="0">
      <alignment vertical="center"/>
    </xf>
    <xf numFmtId="166" fontId="5" fillId="0" borderId="1" applyProtection="0">
      <alignment vertical="center"/>
    </xf>
    <xf numFmtId="0" fontId="3" fillId="0" borderId="1" applyNumberFormat="0" applyProtection="0">
      <alignment horizontal="left" indent="2"/>
    </xf>
    <xf numFmtId="0" fontId="3" fillId="0" borderId="1" applyNumberFormat="0" applyProtection="0">
      <alignment horizontal="center" vertical="center" wrapText="1"/>
    </xf>
    <xf numFmtId="0" fontId="3" fillId="0" borderId="1" applyNumberFormat="0" applyProtection="0">
      <alignment wrapText="1"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185" fontId="4" fillId="0" borderId="2" xfId="0" applyNumberFormat="1" applyFont="1" applyFill="1" applyBorder="1" applyAlignment="1">
      <alignment vertical="center"/>
    </xf>
    <xf numFmtId="49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4" fillId="0" borderId="2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186" fontId="6" fillId="0" borderId="3" xfId="0" applyNumberFormat="1" applyFont="1" applyFill="1" applyBorder="1" applyAlignment="1">
      <alignment horizontal="right" vertical="center"/>
    </xf>
    <xf numFmtId="186" fontId="4" fillId="0" borderId="4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185" fontId="14" fillId="0" borderId="2" xfId="0" applyNumberFormat="1" applyFont="1" applyFill="1" applyBorder="1" applyAlignment="1">
      <alignment vertical="center"/>
    </xf>
    <xf numFmtId="18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85" fontId="0" fillId="0" borderId="0" xfId="0" applyNumberFormat="1" applyFill="1" applyAlignment="1">
      <alignment horizontal="center" vertical="center"/>
    </xf>
    <xf numFmtId="185" fontId="4" fillId="0" borderId="0" xfId="0" applyNumberFormat="1" applyFont="1" applyFill="1" applyBorder="1" applyAlignment="1">
      <alignment vertical="center"/>
    </xf>
    <xf numFmtId="185" fontId="4" fillId="0" borderId="2" xfId="0" applyNumberFormat="1" applyFont="1" applyFill="1" applyBorder="1" applyAlignment="1">
      <alignment horizontal="right" vertical="center"/>
    </xf>
    <xf numFmtId="186" fontId="4" fillId="0" borderId="2" xfId="31" applyNumberFormat="1" applyFont="1" applyFill="1" applyBorder="1" applyAlignment="1">
      <alignment vertical="center" wrapText="1"/>
      <protection/>
    </xf>
    <xf numFmtId="186" fontId="4" fillId="0" borderId="2" xfId="0" applyNumberFormat="1" applyFont="1" applyFill="1" applyBorder="1" applyAlignment="1">
      <alignment vertical="center" wrapText="1"/>
    </xf>
    <xf numFmtId="186" fontId="4" fillId="0" borderId="2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justify"/>
    </xf>
    <xf numFmtId="0" fontId="4" fillId="0" borderId="5" xfId="0" applyFont="1" applyBorder="1" applyAlignment="1">
      <alignment horizontal="center" vertical="justify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center" wrapText="1"/>
    </xf>
    <xf numFmtId="185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6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186" fontId="11" fillId="0" borderId="2" xfId="0" applyNumberFormat="1" applyFont="1" applyFill="1" applyBorder="1" applyAlignment="1">
      <alignment horizontal="center" vertical="center"/>
    </xf>
    <xf numFmtId="186" fontId="4" fillId="0" borderId="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wrapText="1"/>
    </xf>
    <xf numFmtId="186" fontId="0" fillId="0" borderId="0" xfId="0" applyNumberFormat="1" applyFont="1" applyFill="1" applyAlignment="1">
      <alignment/>
    </xf>
    <xf numFmtId="4" fontId="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86" fontId="1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86" fontId="4" fillId="0" borderId="2" xfId="0" applyNumberFormat="1" applyFont="1" applyFill="1" applyBorder="1" applyAlignment="1">
      <alignment horizontal="center" vertical="center" shrinkToFit="1"/>
    </xf>
    <xf numFmtId="172" fontId="4" fillId="0" borderId="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center" vertical="center" wrapText="1"/>
    </xf>
    <xf numFmtId="4" fontId="7" fillId="0" borderId="7" xfId="0" applyNumberFormat="1" applyFont="1" applyFill="1" applyBorder="1" applyAlignment="1">
      <alignment horizontal="center" vertical="center" wrapText="1"/>
    </xf>
    <xf numFmtId="4" fontId="7" fillId="0" borderId="8" xfId="0" applyNumberFormat="1" applyFont="1" applyFill="1" applyBorder="1" applyAlignment="1">
      <alignment horizontal="center" vertical="center" wrapText="1"/>
    </xf>
    <xf numFmtId="4" fontId="9" fillId="0" borderId="9" xfId="0" applyNumberFormat="1" applyFont="1" applyFill="1" applyBorder="1" applyAlignment="1">
      <alignment horizontal="center" vertical="center" wrapText="1"/>
    </xf>
    <xf numFmtId="4" fontId="11" fillId="2" borderId="0" xfId="0" applyNumberFormat="1" applyFont="1" applyFill="1" applyAlignment="1">
      <alignment/>
    </xf>
    <xf numFmtId="4" fontId="11" fillId="2" borderId="0" xfId="0" applyNumberFormat="1" applyFont="1" applyFill="1" applyAlignment="1">
      <alignment horizontal="center" vertical="center"/>
    </xf>
    <xf numFmtId="185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 vertical="center"/>
    </xf>
    <xf numFmtId="4" fontId="11" fillId="2" borderId="0" xfId="0" applyNumberFormat="1" applyFont="1" applyFill="1" applyAlignment="1">
      <alignment/>
    </xf>
    <xf numFmtId="172" fontId="11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11" fillId="2" borderId="0" xfId="0" applyFont="1" applyFill="1" applyAlignment="1">
      <alignment horizontal="left"/>
    </xf>
    <xf numFmtId="4" fontId="7" fillId="2" borderId="0" xfId="0" applyNumberFormat="1" applyFont="1" applyFill="1" applyAlignment="1">
      <alignment horizontal="right"/>
    </xf>
    <xf numFmtId="4" fontId="9" fillId="2" borderId="0" xfId="0" applyNumberFormat="1" applyFont="1" applyFill="1" applyAlignment="1">
      <alignment/>
    </xf>
    <xf numFmtId="0" fontId="7" fillId="2" borderId="1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72" fontId="4" fillId="2" borderId="2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justify" vertical="center"/>
    </xf>
    <xf numFmtId="0" fontId="4" fillId="2" borderId="2" xfId="0" applyFont="1" applyFill="1" applyBorder="1" applyAlignment="1">
      <alignment horizontal="justify" vertical="center" wrapText="1"/>
    </xf>
    <xf numFmtId="49" fontId="4" fillId="2" borderId="11" xfId="0" applyNumberFormat="1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186" fontId="13" fillId="2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justify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left" vertical="center" wrapText="1"/>
    </xf>
    <xf numFmtId="186" fontId="4" fillId="2" borderId="2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justify" vertical="center" wrapText="1"/>
    </xf>
    <xf numFmtId="0" fontId="7" fillId="2" borderId="13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/>
    </xf>
    <xf numFmtId="0" fontId="7" fillId="2" borderId="13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justify" vertical="center"/>
    </xf>
    <xf numFmtId="0" fontId="7" fillId="2" borderId="15" xfId="0" applyFont="1" applyFill="1" applyBorder="1" applyAlignment="1">
      <alignment horizontal="justify" vertical="center"/>
    </xf>
    <xf numFmtId="49" fontId="4" fillId="2" borderId="16" xfId="0" applyNumberFormat="1" applyFont="1" applyFill="1" applyBorder="1" applyAlignment="1">
      <alignment horizontal="justify" vertic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" wrapText="1"/>
    </xf>
    <xf numFmtId="0" fontId="0" fillId="2" borderId="0" xfId="0" applyFont="1" applyFill="1" applyAlignment="1">
      <alignment/>
    </xf>
    <xf numFmtId="185" fontId="0" fillId="2" borderId="0" xfId="0" applyNumberFormat="1" applyFont="1" applyFill="1" applyAlignment="1">
      <alignment horizontal="center" vertical="center"/>
    </xf>
    <xf numFmtId="4" fontId="0" fillId="2" borderId="0" xfId="0" applyNumberFormat="1" applyFont="1" applyFill="1" applyAlignment="1">
      <alignment/>
    </xf>
    <xf numFmtId="49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186" fontId="0" fillId="2" borderId="3" xfId="0" applyNumberFormat="1" applyFont="1" applyFill="1" applyBorder="1" applyAlignment="1">
      <alignment horizontal="right" vertical="center"/>
    </xf>
    <xf numFmtId="186" fontId="0" fillId="2" borderId="2" xfId="0" applyNumberFormat="1" applyFont="1" applyFill="1" applyBorder="1" applyAlignment="1">
      <alignment horizontal="center" vertical="center"/>
    </xf>
    <xf numFmtId="188" fontId="0" fillId="2" borderId="3" xfId="0" applyNumberFormat="1" applyFont="1" applyFill="1" applyBorder="1" applyAlignment="1">
      <alignment horizontal="center" vertical="center"/>
    </xf>
    <xf numFmtId="186" fontId="0" fillId="2" borderId="3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justify" vertical="center" wrapText="1" shrinkToFit="1"/>
    </xf>
    <xf numFmtId="49" fontId="11" fillId="2" borderId="3" xfId="0" applyNumberFormat="1" applyFont="1" applyFill="1" applyBorder="1" applyAlignment="1">
      <alignment vertical="center" wrapText="1" shrinkToFit="1"/>
    </xf>
    <xf numFmtId="0" fontId="11" fillId="2" borderId="14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 wrapText="1"/>
    </xf>
    <xf numFmtId="0" fontId="0" fillId="2" borderId="13" xfId="0" applyFont="1" applyFill="1" applyBorder="1" applyAlignment="1">
      <alignment horizontal="justify" vertical="center"/>
    </xf>
    <xf numFmtId="0" fontId="7" fillId="2" borderId="14" xfId="0" applyFont="1" applyFill="1" applyBorder="1" applyAlignment="1">
      <alignment horizontal="justify" vertical="center" wrapText="1"/>
    </xf>
    <xf numFmtId="49" fontId="4" fillId="2" borderId="14" xfId="0" applyNumberFormat="1" applyFont="1" applyFill="1" applyBorder="1" applyAlignment="1">
      <alignment horizontal="justify" vertical="center"/>
    </xf>
    <xf numFmtId="49" fontId="4" fillId="2" borderId="13" xfId="0" applyNumberFormat="1" applyFont="1" applyFill="1" applyBorder="1" applyAlignment="1">
      <alignment horizontal="justify" vertical="center"/>
    </xf>
    <xf numFmtId="186" fontId="0" fillId="2" borderId="18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justify" vertical="center"/>
    </xf>
    <xf numFmtId="49" fontId="4" fillId="2" borderId="20" xfId="0" applyNumberFormat="1" applyFont="1" applyFill="1" applyBorder="1" applyAlignment="1">
      <alignment horizontal="justify" vertical="center"/>
    </xf>
    <xf numFmtId="186" fontId="4" fillId="2" borderId="21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>
      <alignment horizontal="center" vertical="center" wrapText="1"/>
    </xf>
    <xf numFmtId="185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/>
    </xf>
    <xf numFmtId="186" fontId="0" fillId="0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justify" wrapText="1"/>
    </xf>
    <xf numFmtId="185" fontId="4" fillId="0" borderId="2" xfId="0" applyNumberFormat="1" applyFont="1" applyFill="1" applyBorder="1" applyAlignment="1">
      <alignment horizontal="right" vertical="center" wrapText="1"/>
    </xf>
    <xf numFmtId="172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</cellXfs>
  <cellStyles count="22">
    <cellStyle name="Normal" xfId="0"/>
    <cellStyle name="freeHeader" xfId="15"/>
    <cellStyle name="freeNoWrap" xfId="16"/>
    <cellStyle name="freeR" xfId="17"/>
    <cellStyle name="off" xfId="18"/>
    <cellStyle name="offColNum" xfId="19"/>
    <cellStyle name="offNum" xfId="20"/>
    <cellStyle name="offNumFloat" xfId="21"/>
    <cellStyle name="offNumFloat2" xfId="22"/>
    <cellStyle name="offNumSum" xfId="23"/>
    <cellStyle name="offNumSumEmp" xfId="24"/>
    <cellStyle name="offPad" xfId="25"/>
    <cellStyle name="offTitle" xfId="26"/>
    <cellStyle name="offWrap" xfId="27"/>
    <cellStyle name="Hyperlink" xfId="28"/>
    <cellStyle name="Currency" xfId="29"/>
    <cellStyle name="Currency [0]" xfId="30"/>
    <cellStyle name="Обычный_10" xfId="31"/>
    <cellStyle name="Followed Hyperlink" xfId="32"/>
    <cellStyle name="Percent" xfId="33"/>
    <cellStyle name="Comma" xfId="34"/>
    <cellStyle name="Comma [0]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105"/>
  <sheetViews>
    <sheetView workbookViewId="0" topLeftCell="A94">
      <selection activeCell="A1" sqref="A1:E105"/>
    </sheetView>
  </sheetViews>
  <sheetFormatPr defaultColWidth="9.00390625" defaultRowHeight="12.75"/>
  <cols>
    <col min="1" max="1" width="23.375" style="10" customWidth="1"/>
    <col min="2" max="2" width="57.375" style="10" customWidth="1"/>
    <col min="3" max="3" width="15.375" style="17" customWidth="1"/>
    <col min="4" max="4" width="13.125" style="10" customWidth="1"/>
    <col min="5" max="5" width="13.875" style="22" customWidth="1"/>
    <col min="6" max="16384" width="9.125" style="10" customWidth="1"/>
  </cols>
  <sheetData>
    <row r="1" spans="1:5" ht="12.75">
      <c r="A1" s="114"/>
      <c r="B1" s="114"/>
      <c r="C1" s="70"/>
      <c r="D1" s="71" t="s">
        <v>9</v>
      </c>
      <c r="E1" s="72"/>
    </row>
    <row r="2" spans="1:5" ht="12.75">
      <c r="A2" s="115"/>
      <c r="B2" s="115"/>
      <c r="C2" s="70"/>
      <c r="D2" s="73" t="s">
        <v>102</v>
      </c>
      <c r="E2" s="72"/>
    </row>
    <row r="3" spans="1:5" ht="12.75">
      <c r="A3" s="115"/>
      <c r="B3" s="115"/>
      <c r="C3" s="70"/>
      <c r="D3" s="73" t="s">
        <v>51</v>
      </c>
      <c r="E3" s="72"/>
    </row>
    <row r="4" spans="1:5" s="1" customFormat="1" ht="12.75">
      <c r="A4" s="74"/>
      <c r="B4" s="75"/>
      <c r="C4" s="76"/>
      <c r="D4" s="73" t="s">
        <v>52</v>
      </c>
      <c r="E4" s="72"/>
    </row>
    <row r="5" spans="1:5" s="1" customFormat="1" ht="12.75" hidden="1">
      <c r="A5" s="74"/>
      <c r="B5" s="75"/>
      <c r="C5" s="76"/>
      <c r="D5" s="77" t="s">
        <v>89</v>
      </c>
      <c r="E5" s="72"/>
    </row>
    <row r="6" spans="1:5" s="1" customFormat="1" ht="12.75" hidden="1">
      <c r="A6" s="74"/>
      <c r="B6" s="75"/>
      <c r="C6" s="76"/>
      <c r="D6" s="78"/>
      <c r="E6" s="72"/>
    </row>
    <row r="7" spans="1:5" s="1" customFormat="1" ht="12.75" hidden="1">
      <c r="A7" s="74"/>
      <c r="B7" s="79"/>
      <c r="C7" s="76"/>
      <c r="D7" s="78"/>
      <c r="E7" s="72"/>
    </row>
    <row r="8" spans="1:5" s="1" customFormat="1" ht="12.75" hidden="1">
      <c r="A8" s="74"/>
      <c r="B8" s="79"/>
      <c r="C8" s="76"/>
      <c r="D8" s="78"/>
      <c r="E8" s="72"/>
    </row>
    <row r="9" spans="1:5" s="1" customFormat="1" ht="12.75">
      <c r="A9" s="74"/>
      <c r="B9" s="79"/>
      <c r="C9" s="76"/>
      <c r="D9" s="80" t="s">
        <v>301</v>
      </c>
      <c r="E9" s="72"/>
    </row>
    <row r="10" spans="1:5" ht="32.25" customHeight="1">
      <c r="A10" s="116" t="s">
        <v>251</v>
      </c>
      <c r="B10" s="116"/>
      <c r="C10" s="116"/>
      <c r="D10" s="116"/>
      <c r="E10" s="116"/>
    </row>
    <row r="11" spans="1:5" ht="13.5" thickBot="1">
      <c r="A11" s="115"/>
      <c r="B11" s="117"/>
      <c r="C11" s="81" t="s">
        <v>103</v>
      </c>
      <c r="D11" s="117"/>
      <c r="E11" s="118"/>
    </row>
    <row r="12" spans="1:5" ht="13.5" hidden="1" thickBot="1">
      <c r="A12" s="115"/>
      <c r="B12" s="115"/>
      <c r="C12" s="119"/>
      <c r="D12" s="115"/>
      <c r="E12" s="118"/>
    </row>
    <row r="13" spans="1:5" ht="13.5" hidden="1" thickBot="1">
      <c r="A13" s="115"/>
      <c r="B13" s="115"/>
      <c r="C13" s="82" t="s">
        <v>58</v>
      </c>
      <c r="D13" s="115"/>
      <c r="E13" s="118"/>
    </row>
    <row r="14" spans="1:5" ht="12.75" customHeight="1">
      <c r="A14" s="83" t="s">
        <v>64</v>
      </c>
      <c r="B14" s="84" t="s">
        <v>48</v>
      </c>
      <c r="C14" s="85" t="s">
        <v>297</v>
      </c>
      <c r="D14" s="86" t="s">
        <v>298</v>
      </c>
      <c r="E14" s="87" t="s">
        <v>53</v>
      </c>
    </row>
    <row r="15" spans="1:5" ht="13.5" thickBot="1">
      <c r="A15" s="88"/>
      <c r="B15" s="89"/>
      <c r="C15" s="90"/>
      <c r="D15" s="91"/>
      <c r="E15" s="120"/>
    </row>
    <row r="16" spans="1:5" ht="12.75">
      <c r="A16" s="92">
        <v>1</v>
      </c>
      <c r="B16" s="121">
        <v>2</v>
      </c>
      <c r="C16" s="122">
        <v>3</v>
      </c>
      <c r="D16" s="123">
        <v>4</v>
      </c>
      <c r="E16" s="124">
        <v>5</v>
      </c>
    </row>
    <row r="17" spans="1:5" ht="12.75">
      <c r="A17" s="125" t="s">
        <v>63</v>
      </c>
      <c r="B17" s="126" t="s">
        <v>25</v>
      </c>
      <c r="C17" s="127">
        <f>C18+C21+C25+C29+C30+C33+C35+C36+C37</f>
        <v>53572.448</v>
      </c>
      <c r="D17" s="128">
        <f>D18+D21+D29+D30+D33+D35+D36+D37</f>
        <v>22339.4797</v>
      </c>
      <c r="E17" s="128">
        <f>D17/C17*100</f>
        <v>41.69956859167608</v>
      </c>
    </row>
    <row r="18" spans="1:5" ht="12.75">
      <c r="A18" s="93" t="s">
        <v>61</v>
      </c>
      <c r="B18" s="94" t="s">
        <v>24</v>
      </c>
      <c r="C18" s="127">
        <f>C19+C20</f>
        <v>42720</v>
      </c>
      <c r="D18" s="129">
        <f>D19+D20</f>
        <v>16117.985</v>
      </c>
      <c r="E18" s="128">
        <f aca="true" t="shared" si="0" ref="E18:E81">D18/C18*100</f>
        <v>37.729365636704124</v>
      </c>
    </row>
    <row r="19" spans="1:5" ht="12.75">
      <c r="A19" s="93" t="s">
        <v>62</v>
      </c>
      <c r="B19" s="94" t="s">
        <v>86</v>
      </c>
      <c r="C19" s="127">
        <v>2100</v>
      </c>
      <c r="D19" s="128">
        <v>805.87</v>
      </c>
      <c r="E19" s="128">
        <f t="shared" si="0"/>
        <v>38.374761904761904</v>
      </c>
    </row>
    <row r="20" spans="1:5" ht="12.75">
      <c r="A20" s="95" t="s">
        <v>87</v>
      </c>
      <c r="B20" s="96" t="s">
        <v>88</v>
      </c>
      <c r="C20" s="127">
        <v>40620</v>
      </c>
      <c r="D20" s="128">
        <v>15312.115</v>
      </c>
      <c r="E20" s="128">
        <f t="shared" si="0"/>
        <v>37.695999507631704</v>
      </c>
    </row>
    <row r="21" spans="1:5" ht="12.75">
      <c r="A21" s="95" t="s">
        <v>67</v>
      </c>
      <c r="B21" s="96" t="s">
        <v>68</v>
      </c>
      <c r="C21" s="127">
        <f>C22+C23+C24</f>
        <v>7350</v>
      </c>
      <c r="D21" s="130">
        <f>D22+D23+D24</f>
        <v>3097.69197</v>
      </c>
      <c r="E21" s="128">
        <f t="shared" si="0"/>
        <v>42.14546897959183</v>
      </c>
    </row>
    <row r="22" spans="1:5" ht="24">
      <c r="A22" s="95" t="s">
        <v>182</v>
      </c>
      <c r="B22" s="96" t="s">
        <v>183</v>
      </c>
      <c r="C22" s="127">
        <v>1200</v>
      </c>
      <c r="D22" s="128">
        <v>972.13832</v>
      </c>
      <c r="E22" s="128">
        <f t="shared" si="0"/>
        <v>81.01152666666667</v>
      </c>
    </row>
    <row r="23" spans="1:5" ht="12.75" customHeight="1">
      <c r="A23" s="95" t="s">
        <v>184</v>
      </c>
      <c r="B23" s="96" t="s">
        <v>185</v>
      </c>
      <c r="C23" s="127">
        <v>4000</v>
      </c>
      <c r="D23" s="128">
        <v>1481.53645</v>
      </c>
      <c r="E23" s="128">
        <f t="shared" si="0"/>
        <v>37.03841125</v>
      </c>
    </row>
    <row r="24" spans="1:5" ht="12.75" customHeight="1">
      <c r="A24" s="95" t="s">
        <v>186</v>
      </c>
      <c r="B24" s="96" t="s">
        <v>187</v>
      </c>
      <c r="C24" s="127">
        <v>2150</v>
      </c>
      <c r="D24" s="128">
        <v>644.0172</v>
      </c>
      <c r="E24" s="128">
        <f t="shared" si="0"/>
        <v>29.954288372093025</v>
      </c>
    </row>
    <row r="25" spans="1:5" ht="12.75" hidden="1">
      <c r="A25" s="95" t="s">
        <v>69</v>
      </c>
      <c r="B25" s="96" t="s">
        <v>10</v>
      </c>
      <c r="C25" s="127">
        <f>C26+C27+C28</f>
        <v>0</v>
      </c>
      <c r="D25" s="128"/>
      <c r="E25" s="128" t="e">
        <f t="shared" si="0"/>
        <v>#DIV/0!</v>
      </c>
    </row>
    <row r="26" spans="1:5" ht="24.75" customHeight="1" hidden="1">
      <c r="A26" s="97" t="s">
        <v>1</v>
      </c>
      <c r="B26" s="96" t="s">
        <v>72</v>
      </c>
      <c r="C26" s="127">
        <v>0</v>
      </c>
      <c r="D26" s="128"/>
      <c r="E26" s="128" t="e">
        <f t="shared" si="0"/>
        <v>#DIV/0!</v>
      </c>
    </row>
    <row r="27" spans="1:5" s="11" customFormat="1" ht="17.25" customHeight="1" hidden="1">
      <c r="A27" s="93" t="s">
        <v>188</v>
      </c>
      <c r="B27" s="96" t="s">
        <v>189</v>
      </c>
      <c r="C27" s="127">
        <v>0</v>
      </c>
      <c r="D27" s="128"/>
      <c r="E27" s="128" t="e">
        <f t="shared" si="0"/>
        <v>#DIV/0!</v>
      </c>
    </row>
    <row r="28" spans="1:5" ht="12.75" hidden="1">
      <c r="A28" s="93" t="s">
        <v>21</v>
      </c>
      <c r="B28" s="96" t="s">
        <v>20</v>
      </c>
      <c r="C28" s="127">
        <v>0</v>
      </c>
      <c r="D28" s="128"/>
      <c r="E28" s="128" t="e">
        <f t="shared" si="0"/>
        <v>#DIV/0!</v>
      </c>
    </row>
    <row r="29" spans="1:5" ht="12.75">
      <c r="A29" s="93" t="s">
        <v>22</v>
      </c>
      <c r="B29" s="96" t="s">
        <v>11</v>
      </c>
      <c r="C29" s="127">
        <v>640</v>
      </c>
      <c r="D29" s="130">
        <v>197.2467</v>
      </c>
      <c r="E29" s="128">
        <f t="shared" si="0"/>
        <v>30.819796874999998</v>
      </c>
    </row>
    <row r="30" spans="1:5" ht="24">
      <c r="A30" s="93" t="s">
        <v>60</v>
      </c>
      <c r="B30" s="98" t="s">
        <v>104</v>
      </c>
      <c r="C30" s="127">
        <f>C31+C32</f>
        <v>883.14</v>
      </c>
      <c r="D30" s="130">
        <f>D31+D32</f>
        <v>407.58382</v>
      </c>
      <c r="E30" s="128"/>
    </row>
    <row r="31" spans="1:5" ht="48">
      <c r="A31" s="93" t="s">
        <v>190</v>
      </c>
      <c r="B31" s="96" t="s">
        <v>191</v>
      </c>
      <c r="C31" s="127">
        <v>450</v>
      </c>
      <c r="D31" s="128">
        <v>149.41278</v>
      </c>
      <c r="E31" s="128">
        <f t="shared" si="0"/>
        <v>33.20284</v>
      </c>
    </row>
    <row r="32" spans="1:5" ht="48">
      <c r="A32" s="95" t="s">
        <v>192</v>
      </c>
      <c r="B32" s="96" t="s">
        <v>193</v>
      </c>
      <c r="C32" s="127">
        <v>433.14</v>
      </c>
      <c r="D32" s="128">
        <v>258.17104</v>
      </c>
      <c r="E32" s="128">
        <f t="shared" si="0"/>
        <v>59.60452509581198</v>
      </c>
    </row>
    <row r="33" spans="1:5" ht="12.75" customHeight="1">
      <c r="A33" s="93" t="s">
        <v>73</v>
      </c>
      <c r="B33" s="99" t="s">
        <v>40</v>
      </c>
      <c r="C33" s="127">
        <f>C34</f>
        <v>480</v>
      </c>
      <c r="D33" s="128">
        <f>D34</f>
        <v>879.24431</v>
      </c>
      <c r="E33" s="128">
        <f t="shared" si="0"/>
        <v>183.17589791666668</v>
      </c>
    </row>
    <row r="34" spans="1:5" ht="12.75">
      <c r="A34" s="93" t="s">
        <v>194</v>
      </c>
      <c r="B34" s="94" t="s">
        <v>195</v>
      </c>
      <c r="C34" s="127">
        <v>480</v>
      </c>
      <c r="D34" s="128">
        <v>879.24431</v>
      </c>
      <c r="E34" s="128">
        <f t="shared" si="0"/>
        <v>183.17589791666668</v>
      </c>
    </row>
    <row r="35" spans="1:5" ht="25.5">
      <c r="A35" s="93" t="s">
        <v>37</v>
      </c>
      <c r="B35" s="99" t="s">
        <v>83</v>
      </c>
      <c r="C35" s="127">
        <v>289.308</v>
      </c>
      <c r="D35" s="128">
        <v>388.84488</v>
      </c>
      <c r="E35" s="128">
        <f t="shared" si="0"/>
        <v>134.405159898793</v>
      </c>
    </row>
    <row r="36" spans="1:5" ht="18" customHeight="1">
      <c r="A36" s="93" t="s">
        <v>59</v>
      </c>
      <c r="B36" s="94" t="s">
        <v>29</v>
      </c>
      <c r="C36" s="127">
        <v>1200</v>
      </c>
      <c r="D36" s="128">
        <v>729.95342</v>
      </c>
      <c r="E36" s="128">
        <f t="shared" si="0"/>
        <v>60.82945166666667</v>
      </c>
    </row>
    <row r="37" spans="1:5" ht="22.5" customHeight="1">
      <c r="A37" s="93" t="s">
        <v>5</v>
      </c>
      <c r="B37" s="94" t="s">
        <v>4</v>
      </c>
      <c r="C37" s="127">
        <v>10</v>
      </c>
      <c r="D37" s="100">
        <f>520.4586+0.471</f>
        <v>520.9296</v>
      </c>
      <c r="E37" s="128">
        <f t="shared" si="0"/>
        <v>5209.296</v>
      </c>
    </row>
    <row r="38" spans="1:5" ht="33.75" customHeight="1">
      <c r="A38" s="95" t="s">
        <v>49</v>
      </c>
      <c r="B38" s="131" t="s">
        <v>84</v>
      </c>
      <c r="C38" s="127">
        <f>C39</f>
        <v>648788.4750000001</v>
      </c>
      <c r="D38" s="130">
        <f>D39</f>
        <v>333229.27228</v>
      </c>
      <c r="E38" s="128">
        <f t="shared" si="0"/>
        <v>51.36177431018637</v>
      </c>
    </row>
    <row r="39" spans="1:5" ht="28.5" customHeight="1">
      <c r="A39" s="95" t="s">
        <v>85</v>
      </c>
      <c r="B39" s="132" t="s">
        <v>13</v>
      </c>
      <c r="C39" s="127">
        <f>C40+C43+C69+C91</f>
        <v>648788.4750000001</v>
      </c>
      <c r="D39" s="130">
        <f>D40+D43+D69+D91</f>
        <v>333229.27228</v>
      </c>
      <c r="E39" s="128">
        <f t="shared" si="0"/>
        <v>51.36177431018637</v>
      </c>
    </row>
    <row r="40" spans="1:5" ht="12.75" customHeight="1">
      <c r="A40" s="133" t="s">
        <v>14</v>
      </c>
      <c r="B40" s="134"/>
      <c r="C40" s="127">
        <f>C42+C41</f>
        <v>171650</v>
      </c>
      <c r="D40" s="130">
        <f>D42+D41</f>
        <v>97839.43255</v>
      </c>
      <c r="E40" s="128">
        <f t="shared" si="0"/>
        <v>56.999378124089716</v>
      </c>
    </row>
    <row r="41" spans="1:5" ht="27" customHeight="1">
      <c r="A41" s="93" t="s">
        <v>50</v>
      </c>
      <c r="B41" s="101" t="s">
        <v>82</v>
      </c>
      <c r="C41" s="127">
        <v>142496</v>
      </c>
      <c r="D41" s="128">
        <v>84759.55955</v>
      </c>
      <c r="E41" s="128">
        <f t="shared" si="0"/>
        <v>59.482062338591966</v>
      </c>
    </row>
    <row r="42" spans="1:5" ht="24">
      <c r="A42" s="93" t="s">
        <v>125</v>
      </c>
      <c r="B42" s="101" t="s">
        <v>196</v>
      </c>
      <c r="C42" s="127">
        <v>29154</v>
      </c>
      <c r="D42" s="128">
        <v>13079.873</v>
      </c>
      <c r="E42" s="128">
        <f t="shared" si="0"/>
        <v>44.864762982781095</v>
      </c>
    </row>
    <row r="43" spans="1:5" ht="12.75" customHeight="1">
      <c r="A43" s="133" t="s">
        <v>18</v>
      </c>
      <c r="B43" s="135"/>
      <c r="C43" s="127">
        <f>SUM(C44:C68)</f>
        <v>149213.065</v>
      </c>
      <c r="D43" s="127">
        <f>SUM(D44:D68)</f>
        <v>61056.55055</v>
      </c>
      <c r="E43" s="128">
        <f t="shared" si="0"/>
        <v>40.91903785368929</v>
      </c>
    </row>
    <row r="44" spans="1:5" ht="36.75" customHeight="1">
      <c r="A44" s="93" t="s">
        <v>197</v>
      </c>
      <c r="B44" s="102" t="s">
        <v>198</v>
      </c>
      <c r="C44" s="130">
        <v>12</v>
      </c>
      <c r="D44" s="128">
        <v>12</v>
      </c>
      <c r="E44" s="128">
        <f t="shared" si="0"/>
        <v>100</v>
      </c>
    </row>
    <row r="45" spans="1:5" ht="32.25" customHeight="1">
      <c r="A45" s="97" t="s">
        <v>105</v>
      </c>
      <c r="B45" s="103" t="s">
        <v>199</v>
      </c>
      <c r="C45" s="130">
        <v>2808</v>
      </c>
      <c r="D45" s="128">
        <v>1190</v>
      </c>
      <c r="E45" s="128">
        <f t="shared" si="0"/>
        <v>42.37891737891738</v>
      </c>
    </row>
    <row r="46" spans="1:5" ht="42" customHeight="1">
      <c r="A46" s="93" t="s">
        <v>252</v>
      </c>
      <c r="B46" s="104" t="s">
        <v>253</v>
      </c>
      <c r="C46" s="130">
        <v>6668.3</v>
      </c>
      <c r="D46" s="128">
        <v>6668.3</v>
      </c>
      <c r="E46" s="128">
        <f t="shared" si="0"/>
        <v>100</v>
      </c>
    </row>
    <row r="47" spans="1:5" ht="35.25" customHeight="1">
      <c r="A47" s="93" t="s">
        <v>200</v>
      </c>
      <c r="B47" s="104" t="s">
        <v>201</v>
      </c>
      <c r="C47" s="130">
        <v>7196</v>
      </c>
      <c r="D47" s="128">
        <v>7196</v>
      </c>
      <c r="E47" s="128">
        <f t="shared" si="0"/>
        <v>100</v>
      </c>
    </row>
    <row r="48" spans="1:5" ht="60" customHeight="1">
      <c r="A48" s="93" t="s">
        <v>254</v>
      </c>
      <c r="B48" s="104" t="s">
        <v>255</v>
      </c>
      <c r="C48" s="130">
        <v>438.4</v>
      </c>
      <c r="D48" s="128">
        <v>140.75</v>
      </c>
      <c r="E48" s="128">
        <f t="shared" si="0"/>
        <v>32.105383211678834</v>
      </c>
    </row>
    <row r="49" spans="1:5" ht="55.5" customHeight="1">
      <c r="A49" s="93" t="s">
        <v>65</v>
      </c>
      <c r="B49" s="103" t="s">
        <v>106</v>
      </c>
      <c r="C49" s="130">
        <v>19553</v>
      </c>
      <c r="D49" s="128">
        <v>11406.24255</v>
      </c>
      <c r="E49" s="128">
        <f t="shared" si="0"/>
        <v>58.335</v>
      </c>
    </row>
    <row r="50" spans="1:5" ht="65.25" customHeight="1">
      <c r="A50" s="93" t="s">
        <v>65</v>
      </c>
      <c r="B50" s="103" t="s">
        <v>107</v>
      </c>
      <c r="C50" s="130">
        <v>2652</v>
      </c>
      <c r="D50" s="128">
        <v>0</v>
      </c>
      <c r="E50" s="128">
        <f t="shared" si="0"/>
        <v>0</v>
      </c>
    </row>
    <row r="51" spans="1:5" ht="75" customHeight="1">
      <c r="A51" s="93" t="s">
        <v>65</v>
      </c>
      <c r="B51" s="104" t="s">
        <v>203</v>
      </c>
      <c r="C51" s="130">
        <v>3462.86</v>
      </c>
      <c r="D51" s="128">
        <v>1992.904</v>
      </c>
      <c r="E51" s="128">
        <f t="shared" si="0"/>
        <v>57.55081060164141</v>
      </c>
    </row>
    <row r="52" spans="1:5" ht="68.25" customHeight="1">
      <c r="A52" s="93" t="s">
        <v>65</v>
      </c>
      <c r="B52" s="104" t="s">
        <v>256</v>
      </c>
      <c r="C52" s="130">
        <v>28000</v>
      </c>
      <c r="D52" s="128">
        <v>0</v>
      </c>
      <c r="E52" s="128">
        <f t="shared" si="0"/>
        <v>0</v>
      </c>
    </row>
    <row r="53" spans="1:5" ht="52.5" customHeight="1">
      <c r="A53" s="93" t="s">
        <v>65</v>
      </c>
      <c r="B53" s="103" t="s">
        <v>257</v>
      </c>
      <c r="C53" s="130">
        <v>2147.484</v>
      </c>
      <c r="D53" s="128">
        <v>2147.484</v>
      </c>
      <c r="E53" s="128">
        <f t="shared" si="0"/>
        <v>100</v>
      </c>
    </row>
    <row r="54" spans="1:5" ht="22.5">
      <c r="A54" s="93" t="s">
        <v>65</v>
      </c>
      <c r="B54" s="104" t="s">
        <v>258</v>
      </c>
      <c r="C54" s="130">
        <v>500</v>
      </c>
      <c r="D54" s="128">
        <v>0</v>
      </c>
      <c r="E54" s="128">
        <f t="shared" si="0"/>
        <v>0</v>
      </c>
    </row>
    <row r="55" spans="1:5" ht="33.75">
      <c r="A55" s="93" t="s">
        <v>65</v>
      </c>
      <c r="B55" s="103" t="s">
        <v>259</v>
      </c>
      <c r="C55" s="130">
        <v>704</v>
      </c>
      <c r="D55" s="128">
        <f>195+119</f>
        <v>314</v>
      </c>
      <c r="E55" s="128">
        <f t="shared" si="0"/>
        <v>44.60227272727273</v>
      </c>
    </row>
    <row r="56" spans="1:5" ht="68.25" customHeight="1">
      <c r="A56" s="93" t="s">
        <v>65</v>
      </c>
      <c r="B56" s="103" t="s">
        <v>260</v>
      </c>
      <c r="C56" s="130">
        <v>305.516</v>
      </c>
      <c r="D56" s="128">
        <v>305.516</v>
      </c>
      <c r="E56" s="128">
        <f t="shared" si="0"/>
        <v>100</v>
      </c>
    </row>
    <row r="57" spans="1:5" ht="22.5">
      <c r="A57" s="93" t="s">
        <v>65</v>
      </c>
      <c r="B57" s="104" t="s">
        <v>202</v>
      </c>
      <c r="C57" s="130">
        <v>42428</v>
      </c>
      <c r="D57" s="128">
        <v>26606.7</v>
      </c>
      <c r="E57" s="128">
        <f t="shared" si="0"/>
        <v>62.71023852173093</v>
      </c>
    </row>
    <row r="58" spans="1:5" ht="45">
      <c r="A58" s="93" t="s">
        <v>65</v>
      </c>
      <c r="B58" s="104" t="s">
        <v>261</v>
      </c>
      <c r="C58" s="130">
        <v>1172</v>
      </c>
      <c r="D58" s="128">
        <v>171.588</v>
      </c>
      <c r="E58" s="128">
        <f t="shared" si="0"/>
        <v>14.640614334470989</v>
      </c>
    </row>
    <row r="59" spans="1:5" s="12" customFormat="1" ht="44.25" customHeight="1">
      <c r="A59" s="93" t="s">
        <v>65</v>
      </c>
      <c r="B59" s="104" t="s">
        <v>262</v>
      </c>
      <c r="C59" s="130">
        <v>620</v>
      </c>
      <c r="D59" s="128">
        <v>180.5</v>
      </c>
      <c r="E59" s="128">
        <f t="shared" si="0"/>
        <v>29.112903225806452</v>
      </c>
    </row>
    <row r="60" spans="1:5" ht="33.75" customHeight="1" hidden="1">
      <c r="A60" s="93" t="s">
        <v>65</v>
      </c>
      <c r="B60" s="104" t="s">
        <v>263</v>
      </c>
      <c r="C60" s="130"/>
      <c r="D60" s="128"/>
      <c r="E60" s="128" t="e">
        <f t="shared" si="0"/>
        <v>#DIV/0!</v>
      </c>
    </row>
    <row r="61" spans="1:5" ht="22.5">
      <c r="A61" s="93" t="s">
        <v>65</v>
      </c>
      <c r="B61" s="104" t="s">
        <v>204</v>
      </c>
      <c r="C61" s="130">
        <v>50</v>
      </c>
      <c r="D61" s="128">
        <v>0</v>
      </c>
      <c r="E61" s="128">
        <f t="shared" si="0"/>
        <v>0</v>
      </c>
    </row>
    <row r="62" spans="1:5" ht="42.75" customHeight="1">
      <c r="A62" s="93" t="s">
        <v>65</v>
      </c>
      <c r="B62" s="103" t="s">
        <v>264</v>
      </c>
      <c r="C62" s="130">
        <v>74.02</v>
      </c>
      <c r="D62" s="128">
        <v>12</v>
      </c>
      <c r="E62" s="128">
        <f t="shared" si="0"/>
        <v>16.21183463928668</v>
      </c>
    </row>
    <row r="63" spans="1:5" ht="39" customHeight="1">
      <c r="A63" s="93" t="s">
        <v>65</v>
      </c>
      <c r="B63" s="104" t="s">
        <v>265</v>
      </c>
      <c r="C63" s="130">
        <v>26000</v>
      </c>
      <c r="D63" s="105">
        <v>2632.566</v>
      </c>
      <c r="E63" s="128">
        <f t="shared" si="0"/>
        <v>10.125253846153845</v>
      </c>
    </row>
    <row r="64" spans="1:5" ht="45">
      <c r="A64" s="93" t="s">
        <v>65</v>
      </c>
      <c r="B64" s="104" t="s">
        <v>266</v>
      </c>
      <c r="C64" s="130">
        <v>907.495</v>
      </c>
      <c r="D64" s="128">
        <v>0</v>
      </c>
      <c r="E64" s="128">
        <f t="shared" si="0"/>
        <v>0</v>
      </c>
    </row>
    <row r="65" spans="1:5" ht="27.75" customHeight="1">
      <c r="A65" s="93" t="s">
        <v>65</v>
      </c>
      <c r="B65" s="104" t="s">
        <v>267</v>
      </c>
      <c r="C65" s="130">
        <v>310</v>
      </c>
      <c r="D65" s="128">
        <v>0</v>
      </c>
      <c r="E65" s="128">
        <f t="shared" si="0"/>
        <v>0</v>
      </c>
    </row>
    <row r="66" spans="1:5" ht="51" customHeight="1">
      <c r="A66" s="93" t="s">
        <v>65</v>
      </c>
      <c r="B66" s="104" t="s">
        <v>268</v>
      </c>
      <c r="C66" s="130">
        <v>3060</v>
      </c>
      <c r="D66" s="128">
        <v>0</v>
      </c>
      <c r="E66" s="128">
        <f t="shared" si="0"/>
        <v>0</v>
      </c>
    </row>
    <row r="67" spans="1:5" ht="38.25" customHeight="1">
      <c r="A67" s="93" t="s">
        <v>65</v>
      </c>
      <c r="B67" s="104" t="s">
        <v>269</v>
      </c>
      <c r="C67" s="130">
        <v>93.99</v>
      </c>
      <c r="D67" s="128">
        <v>30</v>
      </c>
      <c r="E67" s="128">
        <f t="shared" si="0"/>
        <v>31.918289179699972</v>
      </c>
    </row>
    <row r="68" spans="1:5" ht="22.5">
      <c r="A68" s="93" t="s">
        <v>65</v>
      </c>
      <c r="B68" s="104" t="s">
        <v>205</v>
      </c>
      <c r="C68" s="130">
        <v>50</v>
      </c>
      <c r="D68" s="128">
        <v>50</v>
      </c>
      <c r="E68" s="128">
        <f t="shared" si="0"/>
        <v>100</v>
      </c>
    </row>
    <row r="69" spans="1:5" ht="30" customHeight="1">
      <c r="A69" s="136" t="s">
        <v>8</v>
      </c>
      <c r="B69" s="135"/>
      <c r="C69" s="130">
        <f>SUM(C70:C90)</f>
        <v>268457.4</v>
      </c>
      <c r="D69" s="130">
        <f>SUM(D70:D90)</f>
        <v>157774.02837999997</v>
      </c>
      <c r="E69" s="128">
        <f t="shared" si="0"/>
        <v>58.770601361705786</v>
      </c>
    </row>
    <row r="70" spans="1:5" ht="22.5" hidden="1">
      <c r="A70" s="95" t="s">
        <v>270</v>
      </c>
      <c r="B70" s="106" t="s">
        <v>271</v>
      </c>
      <c r="C70" s="130"/>
      <c r="D70" s="128"/>
      <c r="E70" s="128"/>
    </row>
    <row r="71" spans="1:5" ht="36" customHeight="1">
      <c r="A71" s="95" t="s">
        <v>47</v>
      </c>
      <c r="B71" s="103" t="s">
        <v>108</v>
      </c>
      <c r="C71" s="130">
        <v>807.2</v>
      </c>
      <c r="D71" s="128">
        <v>779.5</v>
      </c>
      <c r="E71" s="128">
        <f t="shared" si="0"/>
        <v>96.56838453914767</v>
      </c>
    </row>
    <row r="72" spans="1:5" ht="51.75" customHeight="1">
      <c r="A72" s="93" t="s">
        <v>32</v>
      </c>
      <c r="B72" s="103" t="s">
        <v>109</v>
      </c>
      <c r="C72" s="130">
        <v>751.8</v>
      </c>
      <c r="D72" s="128">
        <v>375</v>
      </c>
      <c r="E72" s="128">
        <f>D72/C72*100</f>
        <v>49.88028731045491</v>
      </c>
    </row>
    <row r="73" spans="1:5" ht="33.75">
      <c r="A73" s="93" t="s">
        <v>55</v>
      </c>
      <c r="B73" s="103" t="s">
        <v>110</v>
      </c>
      <c r="C73" s="130">
        <v>1619</v>
      </c>
      <c r="D73" s="128">
        <f>69.58158+1127.25</f>
        <v>1196.83158</v>
      </c>
      <c r="E73" s="128">
        <f t="shared" si="0"/>
        <v>73.92412476837555</v>
      </c>
    </row>
    <row r="74" spans="1:5" ht="54" customHeight="1">
      <c r="A74" s="93" t="s">
        <v>33</v>
      </c>
      <c r="B74" s="103" t="s">
        <v>111</v>
      </c>
      <c r="C74" s="130">
        <v>27148</v>
      </c>
      <c r="D74" s="128">
        <v>13925.263</v>
      </c>
      <c r="E74" s="128">
        <f t="shared" si="0"/>
        <v>51.29388168557537</v>
      </c>
    </row>
    <row r="75" spans="1:5" ht="33.75">
      <c r="A75" s="93" t="s">
        <v>66</v>
      </c>
      <c r="B75" s="103" t="s">
        <v>112</v>
      </c>
      <c r="C75" s="130">
        <v>959</v>
      </c>
      <c r="D75" s="128">
        <v>385.56726</v>
      </c>
      <c r="E75" s="128">
        <f t="shared" si="0"/>
        <v>40.20513660062565</v>
      </c>
    </row>
    <row r="76" spans="1:5" ht="22.5">
      <c r="A76" s="93" t="s">
        <v>66</v>
      </c>
      <c r="B76" s="103" t="s">
        <v>7</v>
      </c>
      <c r="C76" s="130">
        <v>4213</v>
      </c>
      <c r="D76" s="128">
        <v>2404.881</v>
      </c>
      <c r="E76" s="128">
        <f t="shared" si="0"/>
        <v>57.082387847139806</v>
      </c>
    </row>
    <row r="77" spans="1:5" ht="67.5">
      <c r="A77" s="93" t="s">
        <v>66</v>
      </c>
      <c r="B77" s="103" t="s">
        <v>113</v>
      </c>
      <c r="C77" s="130">
        <v>884</v>
      </c>
      <c r="D77" s="128">
        <v>542.841</v>
      </c>
      <c r="E77" s="128">
        <f t="shared" si="0"/>
        <v>61.40735294117648</v>
      </c>
    </row>
    <row r="78" spans="1:5" ht="22.5">
      <c r="A78" s="93" t="s">
        <v>66</v>
      </c>
      <c r="B78" s="103" t="s">
        <v>114</v>
      </c>
      <c r="C78" s="130">
        <v>19349</v>
      </c>
      <c r="D78" s="128">
        <v>11085.296</v>
      </c>
      <c r="E78" s="128">
        <f t="shared" si="0"/>
        <v>57.29131221251744</v>
      </c>
    </row>
    <row r="79" spans="1:5" ht="45">
      <c r="A79" s="93" t="s">
        <v>66</v>
      </c>
      <c r="B79" s="107" t="s">
        <v>77</v>
      </c>
      <c r="C79" s="130">
        <v>100567</v>
      </c>
      <c r="D79" s="128">
        <v>63399.99906</v>
      </c>
      <c r="E79" s="128">
        <f t="shared" si="0"/>
        <v>63.04254781389521</v>
      </c>
    </row>
    <row r="80" spans="1:5" ht="45">
      <c r="A80" s="93" t="s">
        <v>66</v>
      </c>
      <c r="B80" s="103" t="s">
        <v>115</v>
      </c>
      <c r="C80" s="130">
        <v>116.4</v>
      </c>
      <c r="D80" s="128">
        <v>116.4</v>
      </c>
      <c r="E80" s="128">
        <f t="shared" si="0"/>
        <v>100</v>
      </c>
    </row>
    <row r="81" spans="1:5" ht="33.75">
      <c r="A81" s="93" t="s">
        <v>66</v>
      </c>
      <c r="B81" s="103" t="s">
        <v>116</v>
      </c>
      <c r="C81" s="130">
        <v>411</v>
      </c>
      <c r="D81" s="128">
        <v>190.6</v>
      </c>
      <c r="E81" s="128">
        <f t="shared" si="0"/>
        <v>46.37469586374696</v>
      </c>
    </row>
    <row r="82" spans="1:5" ht="45">
      <c r="A82" s="93" t="s">
        <v>66</v>
      </c>
      <c r="B82" s="103" t="s">
        <v>117</v>
      </c>
      <c r="C82" s="130">
        <v>822</v>
      </c>
      <c r="D82" s="128">
        <v>726.34012</v>
      </c>
      <c r="E82" s="128">
        <f aca="true" t="shared" si="1" ref="E82:E105">D82/C82*100</f>
        <v>88.36254501216546</v>
      </c>
    </row>
    <row r="83" spans="1:5" ht="46.5" customHeight="1">
      <c r="A83" s="93" t="s">
        <v>66</v>
      </c>
      <c r="B83" s="108" t="s">
        <v>118</v>
      </c>
      <c r="C83" s="130">
        <v>2847</v>
      </c>
      <c r="D83" s="128">
        <v>1767.70059</v>
      </c>
      <c r="E83" s="128">
        <f t="shared" si="1"/>
        <v>62.08993993677555</v>
      </c>
    </row>
    <row r="84" spans="1:5" ht="31.5" customHeight="1">
      <c r="A84" s="93" t="s">
        <v>66</v>
      </c>
      <c r="B84" s="108" t="s">
        <v>19</v>
      </c>
      <c r="C84" s="130">
        <v>2577</v>
      </c>
      <c r="D84" s="128">
        <v>1503.29295</v>
      </c>
      <c r="E84" s="128">
        <f t="shared" si="1"/>
        <v>58.335</v>
      </c>
    </row>
    <row r="85" spans="1:5" ht="45">
      <c r="A85" s="93" t="s">
        <v>66</v>
      </c>
      <c r="B85" s="108" t="s">
        <v>119</v>
      </c>
      <c r="C85" s="130">
        <v>11150</v>
      </c>
      <c r="D85" s="128">
        <v>4422.54235</v>
      </c>
      <c r="E85" s="128">
        <f t="shared" si="1"/>
        <v>39.664056950672645</v>
      </c>
    </row>
    <row r="86" spans="1:5" ht="33.75">
      <c r="A86" s="93" t="s">
        <v>66</v>
      </c>
      <c r="B86" s="108" t="s">
        <v>206</v>
      </c>
      <c r="C86" s="130">
        <f>75838-1075</f>
        <v>74763</v>
      </c>
      <c r="D86" s="128">
        <v>44848.98668</v>
      </c>
      <c r="E86" s="128">
        <f t="shared" si="1"/>
        <v>59.98821165549805</v>
      </c>
    </row>
    <row r="87" spans="1:5" ht="45">
      <c r="A87" s="93" t="s">
        <v>66</v>
      </c>
      <c r="B87" s="108" t="s">
        <v>207</v>
      </c>
      <c r="C87" s="130">
        <v>1075</v>
      </c>
      <c r="D87" s="128">
        <v>900</v>
      </c>
      <c r="E87" s="128">
        <f t="shared" si="1"/>
        <v>83.72093023255815</v>
      </c>
    </row>
    <row r="88" spans="1:5" ht="39.75" customHeight="1">
      <c r="A88" s="93" t="s">
        <v>34</v>
      </c>
      <c r="B88" s="103" t="s">
        <v>120</v>
      </c>
      <c r="C88" s="130">
        <v>14543</v>
      </c>
      <c r="D88" s="128">
        <v>7099.6741</v>
      </c>
      <c r="E88" s="128">
        <f t="shared" si="1"/>
        <v>48.818497558963074</v>
      </c>
    </row>
    <row r="89" spans="1:5" ht="55.5" customHeight="1">
      <c r="A89" s="93" t="s">
        <v>35</v>
      </c>
      <c r="B89" s="103" t="s">
        <v>121</v>
      </c>
      <c r="C89" s="130">
        <v>2737</v>
      </c>
      <c r="D89" s="128">
        <f>1478.13269+54</f>
        <v>1532.13269</v>
      </c>
      <c r="E89" s="128">
        <f t="shared" si="1"/>
        <v>55.978541834124954</v>
      </c>
    </row>
    <row r="90" spans="1:5" ht="45.75" customHeight="1">
      <c r="A90" s="93" t="s">
        <v>36</v>
      </c>
      <c r="B90" s="103" t="s">
        <v>46</v>
      </c>
      <c r="C90" s="130">
        <v>1118</v>
      </c>
      <c r="D90" s="128">
        <v>571.18</v>
      </c>
      <c r="E90" s="128">
        <f t="shared" si="1"/>
        <v>51.089445438282645</v>
      </c>
    </row>
    <row r="91" spans="1:5" ht="24" customHeight="1">
      <c r="A91" s="137" t="s">
        <v>17</v>
      </c>
      <c r="B91" s="135"/>
      <c r="C91" s="130">
        <f>SUM(C92:C98)</f>
        <v>59468.009999999995</v>
      </c>
      <c r="D91" s="130">
        <f>SUM(D92:D98)</f>
        <v>16559.2608</v>
      </c>
      <c r="E91" s="128">
        <f t="shared" si="1"/>
        <v>27.845661558205837</v>
      </c>
    </row>
    <row r="92" spans="1:5" ht="22.5">
      <c r="A92" s="93" t="s">
        <v>122</v>
      </c>
      <c r="B92" s="103" t="s">
        <v>123</v>
      </c>
      <c r="C92" s="130">
        <v>17.7</v>
      </c>
      <c r="D92" s="128">
        <v>17.7</v>
      </c>
      <c r="E92" s="128">
        <f t="shared" si="1"/>
        <v>100</v>
      </c>
    </row>
    <row r="93" spans="1:5" ht="12.75" hidden="1">
      <c r="A93" s="93"/>
      <c r="B93" s="103"/>
      <c r="C93" s="130"/>
      <c r="D93" s="128"/>
      <c r="E93" s="128" t="e">
        <f t="shared" si="1"/>
        <v>#DIV/0!</v>
      </c>
    </row>
    <row r="94" spans="1:5" ht="45">
      <c r="A94" s="109" t="s">
        <v>208</v>
      </c>
      <c r="B94" s="104" t="s">
        <v>209</v>
      </c>
      <c r="C94" s="130">
        <v>48774.1</v>
      </c>
      <c r="D94" s="128">
        <v>13715.45213</v>
      </c>
      <c r="E94" s="128">
        <f t="shared" si="1"/>
        <v>28.12035922754085</v>
      </c>
    </row>
    <row r="95" spans="1:5" ht="33.75">
      <c r="A95" s="109" t="s">
        <v>210</v>
      </c>
      <c r="B95" s="104" t="s">
        <v>211</v>
      </c>
      <c r="C95" s="130">
        <v>1768.9</v>
      </c>
      <c r="D95" s="128">
        <v>93</v>
      </c>
      <c r="E95" s="128">
        <f t="shared" si="1"/>
        <v>5.2575046639154275</v>
      </c>
    </row>
    <row r="96" spans="1:5" ht="22.5" hidden="1">
      <c r="A96" s="93" t="s">
        <v>272</v>
      </c>
      <c r="B96" s="103" t="s">
        <v>273</v>
      </c>
      <c r="C96" s="130"/>
      <c r="D96" s="128"/>
      <c r="E96" s="128"/>
    </row>
    <row r="97" spans="1:5" ht="56.25" hidden="1">
      <c r="A97" s="93" t="s">
        <v>272</v>
      </c>
      <c r="B97" s="103" t="s">
        <v>274</v>
      </c>
      <c r="C97" s="130"/>
      <c r="D97" s="128"/>
      <c r="E97" s="128"/>
    </row>
    <row r="98" spans="1:5" ht="33.75">
      <c r="A98" s="93" t="s">
        <v>41</v>
      </c>
      <c r="B98" s="110" t="s">
        <v>124</v>
      </c>
      <c r="C98" s="130">
        <v>8907.31</v>
      </c>
      <c r="D98" s="128">
        <v>2733.10867</v>
      </c>
      <c r="E98" s="128">
        <f t="shared" si="1"/>
        <v>30.68388402334712</v>
      </c>
    </row>
    <row r="99" spans="1:5" ht="12.75">
      <c r="A99" s="137" t="s">
        <v>277</v>
      </c>
      <c r="B99" s="138"/>
      <c r="C99" s="130"/>
      <c r="D99" s="130">
        <f>D100</f>
        <v>100</v>
      </c>
      <c r="E99" s="128"/>
    </row>
    <row r="100" spans="1:5" ht="12.75">
      <c r="A100" s="111" t="s">
        <v>275</v>
      </c>
      <c r="B100" s="110" t="s">
        <v>276</v>
      </c>
      <c r="C100" s="130"/>
      <c r="D100" s="130">
        <v>100</v>
      </c>
      <c r="E100" s="128"/>
    </row>
    <row r="101" spans="1:5" ht="35.25" customHeight="1">
      <c r="A101" s="137" t="s">
        <v>212</v>
      </c>
      <c r="B101" s="135"/>
      <c r="C101" s="130">
        <f>C102</f>
        <v>991.692</v>
      </c>
      <c r="D101" s="130">
        <f>D102</f>
        <v>1099.98953</v>
      </c>
      <c r="E101" s="128">
        <f t="shared" si="1"/>
        <v>110.92048035075408</v>
      </c>
    </row>
    <row r="102" spans="1:5" ht="39.75" customHeight="1">
      <c r="A102" s="93" t="s">
        <v>213</v>
      </c>
      <c r="B102" s="112" t="s">
        <v>214</v>
      </c>
      <c r="C102" s="139">
        <v>991.692</v>
      </c>
      <c r="D102" s="128">
        <f>1099.98953</f>
        <v>1099.98953</v>
      </c>
      <c r="E102" s="128">
        <f t="shared" si="1"/>
        <v>110.92048035075408</v>
      </c>
    </row>
    <row r="103" spans="1:5" ht="23.25" customHeight="1">
      <c r="A103" s="137" t="s">
        <v>278</v>
      </c>
      <c r="B103" s="138"/>
      <c r="C103" s="139"/>
      <c r="D103" s="139">
        <f>D104</f>
        <v>-108.292</v>
      </c>
      <c r="E103" s="128"/>
    </row>
    <row r="104" spans="1:5" ht="21.75" customHeight="1">
      <c r="A104" s="113" t="s">
        <v>279</v>
      </c>
      <c r="B104" s="112"/>
      <c r="C104" s="139"/>
      <c r="D104" s="139">
        <v>-108.292</v>
      </c>
      <c r="E104" s="128"/>
    </row>
    <row r="105" spans="1:5" ht="13.5" thickBot="1">
      <c r="A105" s="140" t="s">
        <v>15</v>
      </c>
      <c r="B105" s="141" t="s">
        <v>78</v>
      </c>
      <c r="C105" s="142">
        <f>C38+C17+C101</f>
        <v>703352.6150000001</v>
      </c>
      <c r="D105" s="142">
        <f>D38+D17+D101+D99+D103</f>
        <v>356660.44951</v>
      </c>
      <c r="E105" s="128">
        <f t="shared" si="1"/>
        <v>50.708626356639044</v>
      </c>
    </row>
  </sheetData>
  <mergeCells count="12">
    <mergeCell ref="A103:B103"/>
    <mergeCell ref="A69:B69"/>
    <mergeCell ref="A101:B101"/>
    <mergeCell ref="A91:B91"/>
    <mergeCell ref="A40:B40"/>
    <mergeCell ref="A43:B43"/>
    <mergeCell ref="A99:B99"/>
    <mergeCell ref="A10:E10"/>
    <mergeCell ref="A14:A15"/>
    <mergeCell ref="B14:B15"/>
    <mergeCell ref="C14:C15"/>
    <mergeCell ref="D14:D15"/>
  </mergeCells>
  <printOptions/>
  <pageMargins left="0.984251968503937" right="0" top="0.3937007874015748" bottom="0.3937007874015748" header="0" footer="0"/>
  <pageSetup fitToHeight="8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191"/>
  <sheetViews>
    <sheetView workbookViewId="0" topLeftCell="A1">
      <pane ySplit="8" topLeftCell="BM9" activePane="bottomLeft" state="frozen"/>
      <selection pane="topLeft" activeCell="A1" sqref="A1"/>
      <selection pane="bottomLeft" activeCell="A1" sqref="A1:F165"/>
    </sheetView>
  </sheetViews>
  <sheetFormatPr defaultColWidth="9.00390625" defaultRowHeight="12.75"/>
  <cols>
    <col min="1" max="1" width="98.125" style="1" customWidth="1"/>
    <col min="2" max="2" width="5.25390625" style="1" customWidth="1"/>
    <col min="3" max="3" width="11.375" style="40" hidden="1" customWidth="1"/>
    <col min="4" max="4" width="12.75390625" style="41" customWidth="1"/>
    <col min="5" max="5" width="15.75390625" style="42" customWidth="1"/>
    <col min="6" max="6" width="12.625" style="50" customWidth="1"/>
    <col min="7" max="7" width="14.00390625" style="14" hidden="1" customWidth="1"/>
    <col min="8" max="8" width="9.125" style="14" customWidth="1"/>
    <col min="9" max="9" width="11.125" style="14" bestFit="1" customWidth="1"/>
    <col min="10" max="16384" width="9.125" style="14" customWidth="1"/>
  </cols>
  <sheetData>
    <row r="1" spans="1:6" ht="12.75">
      <c r="A1" s="9"/>
      <c r="B1" s="9"/>
      <c r="C1" s="143"/>
      <c r="D1" s="144"/>
      <c r="E1" s="145"/>
      <c r="F1" s="146" t="s">
        <v>79</v>
      </c>
    </row>
    <row r="2" spans="1:6" ht="12.75">
      <c r="A2" s="2"/>
      <c r="B2" s="2"/>
      <c r="C2" s="143"/>
      <c r="D2" s="144"/>
      <c r="E2" s="145"/>
      <c r="F2" s="21" t="s">
        <v>102</v>
      </c>
    </row>
    <row r="3" spans="1:6" ht="12.75">
      <c r="A3" s="2"/>
      <c r="B3" s="2"/>
      <c r="C3" s="143"/>
      <c r="D3" s="144"/>
      <c r="E3" s="145"/>
      <c r="F3" s="21" t="s">
        <v>51</v>
      </c>
    </row>
    <row r="4" spans="1:6" ht="12.75">
      <c r="A4" s="2"/>
      <c r="B4" s="2"/>
      <c r="C4" s="143"/>
      <c r="D4" s="144"/>
      <c r="E4" s="145"/>
      <c r="F4" s="21" t="s">
        <v>52</v>
      </c>
    </row>
    <row r="5" spans="1:6" ht="12.75">
      <c r="A5" s="2"/>
      <c r="B5" s="2"/>
      <c r="C5" s="143"/>
      <c r="D5" s="144"/>
      <c r="E5" s="145"/>
      <c r="F5" s="21" t="s">
        <v>302</v>
      </c>
    </row>
    <row r="6" spans="1:6" s="1" customFormat="1" ht="33" customHeight="1">
      <c r="A6" s="147" t="s">
        <v>280</v>
      </c>
      <c r="B6" s="147"/>
      <c r="C6" s="147"/>
      <c r="D6" s="147"/>
      <c r="E6" s="147"/>
      <c r="F6" s="147"/>
    </row>
    <row r="7" spans="3:6" ht="13.5" thickBot="1">
      <c r="C7" s="143"/>
      <c r="D7" s="65" t="s">
        <v>58</v>
      </c>
      <c r="E7" s="148"/>
      <c r="F7" s="149"/>
    </row>
    <row r="8" spans="1:6" ht="37.5" customHeight="1">
      <c r="A8" s="3" t="s">
        <v>126</v>
      </c>
      <c r="B8" s="150" t="s">
        <v>75</v>
      </c>
      <c r="C8" s="151" t="s">
        <v>303</v>
      </c>
      <c r="D8" s="66" t="s">
        <v>297</v>
      </c>
      <c r="E8" s="68" t="s">
        <v>298</v>
      </c>
      <c r="F8" s="64" t="s">
        <v>53</v>
      </c>
    </row>
    <row r="9" spans="1:6" ht="13.5" thickBot="1">
      <c r="A9" s="3">
        <v>1</v>
      </c>
      <c r="B9" s="3">
        <v>2</v>
      </c>
      <c r="C9" s="152"/>
      <c r="D9" s="67"/>
      <c r="E9" s="69"/>
      <c r="F9" s="153">
        <v>5</v>
      </c>
    </row>
    <row r="10" spans="1:6" ht="12" customHeight="1">
      <c r="A10" s="6" t="s">
        <v>12</v>
      </c>
      <c r="B10" s="4" t="s">
        <v>26</v>
      </c>
      <c r="C10" s="24" t="e">
        <f>+#REF!+#REF!</f>
        <v>#REF!</v>
      </c>
      <c r="D10" s="43">
        <f>SUM(D11:D15)</f>
        <v>14496.166</v>
      </c>
      <c r="E10" s="43">
        <f>SUM(E11:E15)</f>
        <v>6949.772500000001</v>
      </c>
      <c r="F10" s="44">
        <f aca="true" t="shared" si="0" ref="F10:F36">E10/D10*100</f>
        <v>47.9421420808785</v>
      </c>
    </row>
    <row r="11" spans="1:6" ht="12.75">
      <c r="A11" s="26" t="s">
        <v>28</v>
      </c>
      <c r="B11" s="4" t="s">
        <v>26</v>
      </c>
      <c r="C11" s="7">
        <v>3450</v>
      </c>
      <c r="D11" s="43">
        <v>7454.19</v>
      </c>
      <c r="E11" s="63">
        <v>3724.7811</v>
      </c>
      <c r="F11" s="44">
        <f t="shared" si="0"/>
        <v>49.96895839789434</v>
      </c>
    </row>
    <row r="12" spans="1:9" ht="12.75" customHeight="1">
      <c r="A12" s="26" t="s">
        <v>134</v>
      </c>
      <c r="B12" s="4" t="s">
        <v>26</v>
      </c>
      <c r="C12" s="7"/>
      <c r="D12" s="43">
        <v>4961.43</v>
      </c>
      <c r="E12" s="63">
        <f>1701.7706+367.67478</f>
        <v>2069.44538</v>
      </c>
      <c r="F12" s="44">
        <f t="shared" si="0"/>
        <v>41.71066365946914</v>
      </c>
      <c r="I12" s="55"/>
    </row>
    <row r="13" spans="1:9" ht="27" customHeight="1">
      <c r="A13" s="26" t="s">
        <v>92</v>
      </c>
      <c r="B13" s="4" t="s">
        <v>26</v>
      </c>
      <c r="C13" s="7"/>
      <c r="D13" s="43">
        <v>1850</v>
      </c>
      <c r="E13" s="63">
        <v>925.00002</v>
      </c>
      <c r="F13" s="44">
        <f t="shared" si="0"/>
        <v>50.00000108108108</v>
      </c>
      <c r="I13" s="55"/>
    </row>
    <row r="14" spans="1:6" ht="12.75">
      <c r="A14" s="26" t="s">
        <v>226</v>
      </c>
      <c r="B14" s="4" t="s">
        <v>26</v>
      </c>
      <c r="C14" s="152"/>
      <c r="D14" s="43">
        <v>80.546</v>
      </c>
      <c r="E14" s="43">
        <v>80.546</v>
      </c>
      <c r="F14" s="44">
        <f t="shared" si="0"/>
        <v>100</v>
      </c>
    </row>
    <row r="15" spans="1:6" ht="12.75">
      <c r="A15" s="26" t="s">
        <v>227</v>
      </c>
      <c r="B15" s="4" t="s">
        <v>26</v>
      </c>
      <c r="C15" s="152"/>
      <c r="D15" s="43">
        <v>150</v>
      </c>
      <c r="E15" s="43">
        <v>150</v>
      </c>
      <c r="F15" s="44">
        <f t="shared" si="0"/>
        <v>100</v>
      </c>
    </row>
    <row r="16" spans="1:6" ht="12.75">
      <c r="A16" s="154">
        <v>40786.14</v>
      </c>
      <c r="B16" s="30" t="s">
        <v>169</v>
      </c>
      <c r="C16" s="152"/>
      <c r="D16" s="155">
        <v>1785.896</v>
      </c>
      <c r="E16" s="63">
        <v>865.93693</v>
      </c>
      <c r="F16" s="44">
        <f t="shared" si="0"/>
        <v>48.48753398854132</v>
      </c>
    </row>
    <row r="17" spans="1:6" ht="15.75" customHeight="1">
      <c r="A17" s="6" t="s">
        <v>16</v>
      </c>
      <c r="B17" s="4" t="s">
        <v>56</v>
      </c>
      <c r="C17" s="24" t="e">
        <f>#REF!+#REF!+#REF!+#REF!+#REF!+#REF!+#REF!</f>
        <v>#REF!</v>
      </c>
      <c r="D17" s="43">
        <f>SUM(D18:D36)</f>
        <v>52221.095</v>
      </c>
      <c r="E17" s="43">
        <f>SUM(E18:E36)</f>
        <v>27803.129329999996</v>
      </c>
      <c r="F17" s="44">
        <f t="shared" si="0"/>
        <v>53.241184103856874</v>
      </c>
    </row>
    <row r="18" spans="1:7" ht="12.75">
      <c r="A18" s="25" t="s">
        <v>28</v>
      </c>
      <c r="B18" s="4" t="s">
        <v>56</v>
      </c>
      <c r="C18" s="7">
        <v>22602</v>
      </c>
      <c r="D18" s="43">
        <v>15784.95</v>
      </c>
      <c r="E18" s="43">
        <v>9902.95869</v>
      </c>
      <c r="F18" s="44">
        <f t="shared" si="0"/>
        <v>62.736712438113514</v>
      </c>
      <c r="G18" s="16">
        <v>204.979</v>
      </c>
    </row>
    <row r="19" spans="1:6" ht="12.75">
      <c r="A19" s="26" t="s">
        <v>27</v>
      </c>
      <c r="B19" s="4" t="s">
        <v>56</v>
      </c>
      <c r="C19" s="7">
        <v>2086</v>
      </c>
      <c r="D19" s="43">
        <v>3519.73</v>
      </c>
      <c r="E19" s="43">
        <v>1568.84069</v>
      </c>
      <c r="F19" s="44">
        <f t="shared" si="0"/>
        <v>44.57275671713455</v>
      </c>
    </row>
    <row r="20" spans="1:6" ht="12.75">
      <c r="A20" s="26" t="s">
        <v>128</v>
      </c>
      <c r="B20" s="4" t="s">
        <v>56</v>
      </c>
      <c r="C20" s="7">
        <v>260</v>
      </c>
      <c r="D20" s="43">
        <v>500</v>
      </c>
      <c r="E20" s="43">
        <v>261.985</v>
      </c>
      <c r="F20" s="44">
        <f t="shared" si="0"/>
        <v>52.397000000000006</v>
      </c>
    </row>
    <row r="21" spans="1:7" ht="15" customHeight="1">
      <c r="A21" s="26" t="s">
        <v>129</v>
      </c>
      <c r="B21" s="4" t="s">
        <v>56</v>
      </c>
      <c r="C21" s="7">
        <v>1135.8</v>
      </c>
      <c r="D21" s="43">
        <v>705.8</v>
      </c>
      <c r="E21" s="43">
        <v>352.65895</v>
      </c>
      <c r="F21" s="44">
        <f t="shared" si="0"/>
        <v>49.96584726551431</v>
      </c>
      <c r="G21" s="16">
        <v>10</v>
      </c>
    </row>
    <row r="22" spans="1:6" ht="18" customHeight="1">
      <c r="A22" s="26" t="s">
        <v>130</v>
      </c>
      <c r="B22" s="4" t="s">
        <v>56</v>
      </c>
      <c r="C22" s="7">
        <v>350</v>
      </c>
      <c r="D22" s="43">
        <v>2046</v>
      </c>
      <c r="E22" s="43">
        <v>1346.1624</v>
      </c>
      <c r="F22" s="44">
        <f t="shared" si="0"/>
        <v>65.79483870967742</v>
      </c>
    </row>
    <row r="23" spans="1:6" ht="24.75" customHeight="1">
      <c r="A23" s="26" t="s">
        <v>6</v>
      </c>
      <c r="B23" s="4" t="s">
        <v>56</v>
      </c>
      <c r="C23" s="7">
        <v>570</v>
      </c>
      <c r="D23" s="43">
        <v>411</v>
      </c>
      <c r="E23" s="43">
        <v>178.44724</v>
      </c>
      <c r="F23" s="44">
        <f t="shared" si="0"/>
        <v>43.4178199513382</v>
      </c>
    </row>
    <row r="24" spans="1:6" ht="12.75" customHeight="1">
      <c r="A24" s="26" t="s">
        <v>57</v>
      </c>
      <c r="B24" s="4" t="s">
        <v>56</v>
      </c>
      <c r="C24" s="7">
        <v>19.6</v>
      </c>
      <c r="D24" s="43">
        <v>959</v>
      </c>
      <c r="E24" s="43">
        <v>375.1186</v>
      </c>
      <c r="F24" s="44">
        <f t="shared" si="0"/>
        <v>39.11559958289885</v>
      </c>
    </row>
    <row r="25" spans="1:6" ht="19.5" customHeight="1">
      <c r="A25" s="26" t="s">
        <v>131</v>
      </c>
      <c r="B25" s="4" t="s">
        <v>56</v>
      </c>
      <c r="C25" s="7">
        <v>19.6</v>
      </c>
      <c r="D25" s="43">
        <v>3.21</v>
      </c>
      <c r="E25" s="43">
        <v>3.21</v>
      </c>
      <c r="F25" s="56">
        <f t="shared" si="0"/>
        <v>100</v>
      </c>
    </row>
    <row r="26" spans="1:6" ht="12" customHeight="1">
      <c r="A26" s="6" t="s">
        <v>287</v>
      </c>
      <c r="B26" s="4" t="s">
        <v>56</v>
      </c>
      <c r="C26" s="7"/>
      <c r="D26" s="43">
        <v>3945.88</v>
      </c>
      <c r="E26" s="43">
        <v>260.16588</v>
      </c>
      <c r="F26" s="44">
        <f t="shared" si="0"/>
        <v>6.593355094427605</v>
      </c>
    </row>
    <row r="27" spans="1:6" ht="18.75" customHeight="1">
      <c r="A27" s="26" t="s">
        <v>91</v>
      </c>
      <c r="B27" s="4" t="s">
        <v>56</v>
      </c>
      <c r="C27" s="7"/>
      <c r="D27" s="43">
        <v>17586.837</v>
      </c>
      <c r="E27" s="43">
        <v>7998.23388</v>
      </c>
      <c r="F27" s="44">
        <f t="shared" si="0"/>
        <v>45.47852396653247</v>
      </c>
    </row>
    <row r="28" spans="1:6" ht="13.5" customHeight="1">
      <c r="A28" s="28" t="s">
        <v>228</v>
      </c>
      <c r="B28" s="4" t="s">
        <v>56</v>
      </c>
      <c r="C28" s="7"/>
      <c r="D28" s="43">
        <v>125</v>
      </c>
      <c r="E28" s="43">
        <v>92.66</v>
      </c>
      <c r="F28" s="44">
        <f t="shared" si="0"/>
        <v>74.128</v>
      </c>
    </row>
    <row r="29" spans="1:6" ht="18.75" customHeight="1">
      <c r="A29" s="28" t="s">
        <v>229</v>
      </c>
      <c r="B29" s="4" t="s">
        <v>56</v>
      </c>
      <c r="C29" s="7"/>
      <c r="D29" s="43">
        <v>155</v>
      </c>
      <c r="E29" s="43">
        <v>0</v>
      </c>
      <c r="F29" s="44">
        <f t="shared" si="0"/>
        <v>0</v>
      </c>
    </row>
    <row r="30" spans="1:6" ht="18.75" customHeight="1" hidden="1">
      <c r="A30" s="26"/>
      <c r="B30" s="4"/>
      <c r="C30" s="7"/>
      <c r="D30" s="43"/>
      <c r="E30" s="43"/>
      <c r="F30" s="44"/>
    </row>
    <row r="31" spans="1:6" ht="17.25" customHeight="1">
      <c r="A31" s="26" t="s">
        <v>132</v>
      </c>
      <c r="B31" s="4" t="s">
        <v>56</v>
      </c>
      <c r="C31" s="7">
        <v>93.8</v>
      </c>
      <c r="D31" s="43">
        <v>50</v>
      </c>
      <c r="E31" s="43">
        <v>0</v>
      </c>
      <c r="F31" s="44">
        <f t="shared" si="0"/>
        <v>0</v>
      </c>
    </row>
    <row r="32" spans="1:6" ht="14.25" customHeight="1">
      <c r="A32" s="26" t="s">
        <v>133</v>
      </c>
      <c r="B32" s="4" t="s">
        <v>56</v>
      </c>
      <c r="C32" s="7"/>
      <c r="D32" s="46">
        <v>30</v>
      </c>
      <c r="E32" s="43">
        <v>0</v>
      </c>
      <c r="F32" s="44">
        <f t="shared" si="0"/>
        <v>0</v>
      </c>
    </row>
    <row r="33" spans="1:6" ht="32.25" customHeight="1">
      <c r="A33" s="51" t="s">
        <v>230</v>
      </c>
      <c r="B33" s="4" t="s">
        <v>56</v>
      </c>
      <c r="C33" s="7">
        <v>135</v>
      </c>
      <c r="D33" s="43">
        <v>159.68</v>
      </c>
      <c r="E33" s="43">
        <v>0</v>
      </c>
      <c r="F33" s="44">
        <f t="shared" si="0"/>
        <v>0</v>
      </c>
    </row>
    <row r="34" spans="1:6" ht="15.75" customHeight="1">
      <c r="A34" s="51" t="s">
        <v>231</v>
      </c>
      <c r="B34" s="4" t="s">
        <v>56</v>
      </c>
      <c r="C34" s="7"/>
      <c r="D34" s="43">
        <v>6239.008</v>
      </c>
      <c r="E34" s="43">
        <v>5462.688</v>
      </c>
      <c r="F34" s="44">
        <f t="shared" si="0"/>
        <v>87.55699624042796</v>
      </c>
    </row>
    <row r="35" spans="1:6" ht="13.5" customHeight="1" hidden="1">
      <c r="A35" s="25"/>
      <c r="B35" s="4"/>
      <c r="C35" s="7"/>
      <c r="D35" s="43"/>
      <c r="E35" s="43"/>
      <c r="F35" s="44"/>
    </row>
    <row r="36" spans="1:6" ht="18" customHeight="1" hidden="1">
      <c r="A36" s="26"/>
      <c r="B36" s="4" t="s">
        <v>56</v>
      </c>
      <c r="C36" s="7">
        <v>0.4</v>
      </c>
      <c r="D36" s="43"/>
      <c r="E36" s="43"/>
      <c r="F36" s="44" t="e">
        <f t="shared" si="0"/>
        <v>#DIV/0!</v>
      </c>
    </row>
    <row r="37" spans="1:6" ht="14.25" customHeight="1">
      <c r="A37" s="6" t="s">
        <v>23</v>
      </c>
      <c r="B37" s="4" t="s">
        <v>80</v>
      </c>
      <c r="C37" s="24" t="e">
        <f>#REF!</f>
        <v>#REF!</v>
      </c>
      <c r="D37" s="43">
        <f>SUM(D38:D39)</f>
        <v>3948.234</v>
      </c>
      <c r="E37" s="43">
        <f>SUM(E38:E39)</f>
        <v>1510.64463</v>
      </c>
      <c r="F37" s="44">
        <f>E37/D37*100</f>
        <v>38.26127402783118</v>
      </c>
    </row>
    <row r="38" spans="1:6" ht="12.75">
      <c r="A38" s="6" t="s">
        <v>28</v>
      </c>
      <c r="B38" s="4" t="s">
        <v>80</v>
      </c>
      <c r="C38" s="7">
        <v>4022</v>
      </c>
      <c r="D38" s="43">
        <v>3948.234</v>
      </c>
      <c r="E38" s="43">
        <v>1510.64463</v>
      </c>
      <c r="F38" s="44">
        <f aca="true" t="shared" si="1" ref="F38:F106">E38/D38*100</f>
        <v>38.26127402783118</v>
      </c>
    </row>
    <row r="39" spans="1:6" ht="12.75" customHeight="1" hidden="1">
      <c r="A39" s="6" t="s">
        <v>90</v>
      </c>
      <c r="B39" s="4" t="s">
        <v>80</v>
      </c>
      <c r="C39" s="7"/>
      <c r="D39" s="43"/>
      <c r="E39" s="43"/>
      <c r="F39" s="44"/>
    </row>
    <row r="40" spans="1:6" s="11" customFormat="1" ht="15.75" customHeight="1">
      <c r="A40" s="6" t="s">
        <v>2</v>
      </c>
      <c r="B40" s="4" t="s">
        <v>45</v>
      </c>
      <c r="C40" s="24" t="e">
        <f>#REF!</f>
        <v>#REF!</v>
      </c>
      <c r="D40" s="43">
        <f>SUM(D41:D55)</f>
        <v>134098.014</v>
      </c>
      <c r="E40" s="43">
        <f>SUM(E41:E55)</f>
        <v>63740.764630000005</v>
      </c>
      <c r="F40" s="44">
        <f t="shared" si="1"/>
        <v>47.53296691627365</v>
      </c>
    </row>
    <row r="41" spans="1:7" ht="12.75">
      <c r="A41" s="26" t="s">
        <v>155</v>
      </c>
      <c r="B41" s="4" t="s">
        <v>26</v>
      </c>
      <c r="C41" s="7">
        <v>72240.6</v>
      </c>
      <c r="D41" s="43">
        <v>34624.275</v>
      </c>
      <c r="E41" s="43">
        <v>24522.668</v>
      </c>
      <c r="F41" s="44">
        <f t="shared" si="1"/>
        <v>70.82507287156193</v>
      </c>
      <c r="G41" s="16">
        <v>3333.8</v>
      </c>
    </row>
    <row r="42" spans="1:6" ht="16.5" customHeight="1">
      <c r="A42" s="26" t="s">
        <v>216</v>
      </c>
      <c r="B42" s="4" t="s">
        <v>26</v>
      </c>
      <c r="C42" s="7"/>
      <c r="D42" s="43">
        <v>19055.323</v>
      </c>
      <c r="E42" s="43">
        <v>9404.62493</v>
      </c>
      <c r="F42" s="44">
        <f t="shared" si="1"/>
        <v>49.35431915795917</v>
      </c>
    </row>
    <row r="43" spans="1:6" ht="17.25" customHeight="1">
      <c r="A43" s="26" t="s">
        <v>3</v>
      </c>
      <c r="B43" s="4" t="s">
        <v>26</v>
      </c>
      <c r="C43" s="7">
        <v>849</v>
      </c>
      <c r="D43" s="43">
        <v>6705.618</v>
      </c>
      <c r="E43" s="43">
        <v>3359.80612</v>
      </c>
      <c r="F43" s="44">
        <f t="shared" si="1"/>
        <v>50.104347131017605</v>
      </c>
    </row>
    <row r="44" spans="1:6" ht="24.75" customHeight="1">
      <c r="A44" s="26" t="s">
        <v>30</v>
      </c>
      <c r="B44" s="4" t="s">
        <v>26</v>
      </c>
      <c r="C44" s="7"/>
      <c r="D44" s="43">
        <v>1118</v>
      </c>
      <c r="E44" s="43">
        <v>571.18</v>
      </c>
      <c r="F44" s="44">
        <f t="shared" si="1"/>
        <v>51.089445438282645</v>
      </c>
    </row>
    <row r="45" spans="1:6" ht="12.75" customHeight="1">
      <c r="A45" s="26" t="s">
        <v>156</v>
      </c>
      <c r="B45" s="4" t="s">
        <v>26</v>
      </c>
      <c r="C45" s="7"/>
      <c r="D45" s="43">
        <v>5.129</v>
      </c>
      <c r="E45" s="43">
        <v>0</v>
      </c>
      <c r="F45" s="44">
        <f t="shared" si="1"/>
        <v>0</v>
      </c>
    </row>
    <row r="46" spans="1:6" ht="15" customHeight="1">
      <c r="A46" s="26" t="s">
        <v>157</v>
      </c>
      <c r="B46" s="4" t="s">
        <v>26</v>
      </c>
      <c r="C46" s="7"/>
      <c r="D46" s="43">
        <v>8385.057</v>
      </c>
      <c r="E46" s="43">
        <v>4591.18993</v>
      </c>
      <c r="F46" s="44">
        <f t="shared" si="1"/>
        <v>54.75442719113298</v>
      </c>
    </row>
    <row r="47" spans="1:8" ht="12.75" customHeight="1">
      <c r="A47" s="26" t="s">
        <v>143</v>
      </c>
      <c r="B47" s="4" t="s">
        <v>26</v>
      </c>
      <c r="C47" s="7">
        <v>3334</v>
      </c>
      <c r="D47" s="43">
        <v>5987.598</v>
      </c>
      <c r="E47" s="43">
        <v>2970.69804</v>
      </c>
      <c r="F47" s="44">
        <f t="shared" si="1"/>
        <v>49.61418652354417</v>
      </c>
      <c r="G47" s="23"/>
      <c r="H47" s="23"/>
    </row>
    <row r="48" spans="1:6" ht="14.25" customHeight="1">
      <c r="A48" s="26" t="s">
        <v>141</v>
      </c>
      <c r="B48" s="4" t="s">
        <v>26</v>
      </c>
      <c r="C48" s="7">
        <v>624.451</v>
      </c>
      <c r="D48" s="45">
        <v>35</v>
      </c>
      <c r="E48" s="43">
        <v>0</v>
      </c>
      <c r="F48" s="44">
        <f t="shared" si="1"/>
        <v>0</v>
      </c>
    </row>
    <row r="49" spans="1:6" ht="14.25" customHeight="1" hidden="1">
      <c r="A49" s="26" t="s">
        <v>217</v>
      </c>
      <c r="B49" s="4" t="s">
        <v>26</v>
      </c>
      <c r="C49" s="7"/>
      <c r="D49" s="45"/>
      <c r="E49" s="43"/>
      <c r="F49" s="44" t="e">
        <f t="shared" si="1"/>
        <v>#DIV/0!</v>
      </c>
    </row>
    <row r="50" spans="1:6" ht="16.5" customHeight="1">
      <c r="A50" s="26" t="s">
        <v>218</v>
      </c>
      <c r="B50" s="4" t="s">
        <v>26</v>
      </c>
      <c r="C50" s="7">
        <v>624.451</v>
      </c>
      <c r="D50" s="45">
        <v>51099.5</v>
      </c>
      <c r="E50" s="43">
        <f>12540.91143+1174.5407+105.43348+117.5</f>
        <v>13938.38561</v>
      </c>
      <c r="F50" s="44">
        <f>E50/D50*100</f>
        <v>27.276951066057396</v>
      </c>
    </row>
    <row r="51" spans="1:6" ht="29.25" customHeight="1">
      <c r="A51" s="51" t="s">
        <v>230</v>
      </c>
      <c r="B51" s="4" t="s">
        <v>26</v>
      </c>
      <c r="C51" s="7"/>
      <c r="D51" s="45">
        <v>350</v>
      </c>
      <c r="E51" s="43">
        <v>0</v>
      </c>
      <c r="F51" s="44">
        <f>E51/D51*100</f>
        <v>0</v>
      </c>
    </row>
    <row r="52" spans="1:6" ht="39" customHeight="1">
      <c r="A52" s="6" t="s">
        <v>232</v>
      </c>
      <c r="B52" s="4" t="s">
        <v>26</v>
      </c>
      <c r="C52" s="7"/>
      <c r="D52" s="45">
        <v>99.8</v>
      </c>
      <c r="E52" s="43">
        <v>73.79</v>
      </c>
      <c r="F52" s="44">
        <f>E52/D52*100</f>
        <v>73.93787575150301</v>
      </c>
    </row>
    <row r="53" spans="1:6" ht="42" customHeight="1">
      <c r="A53" s="26" t="s">
        <v>219</v>
      </c>
      <c r="B53" s="4" t="s">
        <v>26</v>
      </c>
      <c r="C53" s="7"/>
      <c r="D53" s="43">
        <v>1535.714</v>
      </c>
      <c r="E53" s="43">
        <v>1360.7</v>
      </c>
      <c r="F53" s="44">
        <f t="shared" si="1"/>
        <v>88.60373741464883</v>
      </c>
    </row>
    <row r="54" spans="1:6" ht="27" customHeight="1">
      <c r="A54" s="13" t="s">
        <v>233</v>
      </c>
      <c r="B54" s="4" t="s">
        <v>26</v>
      </c>
      <c r="C54" s="7">
        <v>1740</v>
      </c>
      <c r="D54" s="43">
        <v>4213</v>
      </c>
      <c r="E54" s="43">
        <v>2404.881</v>
      </c>
      <c r="F54" s="44">
        <f t="shared" si="1"/>
        <v>57.082387847139806</v>
      </c>
    </row>
    <row r="55" spans="1:6" ht="45.75" customHeight="1">
      <c r="A55" s="38" t="s">
        <v>234</v>
      </c>
      <c r="B55" s="4" t="s">
        <v>26</v>
      </c>
      <c r="C55" s="7"/>
      <c r="D55" s="43">
        <v>884</v>
      </c>
      <c r="E55" s="43">
        <v>542.841</v>
      </c>
      <c r="F55" s="44">
        <f t="shared" si="1"/>
        <v>61.40735294117648</v>
      </c>
    </row>
    <row r="56" spans="1:6" s="11" customFormat="1" ht="25.5">
      <c r="A56" s="26" t="s">
        <v>170</v>
      </c>
      <c r="B56" s="30" t="s">
        <v>175</v>
      </c>
      <c r="C56" s="152"/>
      <c r="D56" s="155">
        <f>SUM(D57:D64)</f>
        <v>2268</v>
      </c>
      <c r="E56" s="155">
        <f>SUM(E57:E64)</f>
        <v>476.67779</v>
      </c>
      <c r="F56" s="156">
        <f t="shared" si="1"/>
        <v>21.017539241622575</v>
      </c>
    </row>
    <row r="57" spans="1:6" ht="25.5">
      <c r="A57" s="26" t="s">
        <v>171</v>
      </c>
      <c r="B57" s="30" t="s">
        <v>175</v>
      </c>
      <c r="C57" s="152"/>
      <c r="D57" s="43">
        <v>265</v>
      </c>
      <c r="E57" s="155">
        <v>0</v>
      </c>
      <c r="F57" s="156">
        <f t="shared" si="1"/>
        <v>0</v>
      </c>
    </row>
    <row r="58" spans="1:6" ht="25.5">
      <c r="A58" s="26" t="s">
        <v>172</v>
      </c>
      <c r="B58" s="30" t="s">
        <v>175</v>
      </c>
      <c r="C58" s="152"/>
      <c r="D58" s="43">
        <v>149</v>
      </c>
      <c r="E58" s="155">
        <v>3</v>
      </c>
      <c r="F58" s="156">
        <f t="shared" si="1"/>
        <v>2.013422818791946</v>
      </c>
    </row>
    <row r="59" spans="1:6" ht="25.5">
      <c r="A59" s="26" t="s">
        <v>165</v>
      </c>
      <c r="B59" s="30" t="s">
        <v>175</v>
      </c>
      <c r="C59" s="152"/>
      <c r="D59" s="43">
        <v>100</v>
      </c>
      <c r="E59" s="155">
        <v>0</v>
      </c>
      <c r="F59" s="156">
        <f t="shared" si="1"/>
        <v>0</v>
      </c>
    </row>
    <row r="60" spans="1:6" ht="16.5" customHeight="1">
      <c r="A60" s="26" t="s">
        <v>220</v>
      </c>
      <c r="B60" s="30" t="s">
        <v>175</v>
      </c>
      <c r="C60" s="152"/>
      <c r="D60" s="43">
        <v>114</v>
      </c>
      <c r="E60" s="155">
        <v>62.9248</v>
      </c>
      <c r="F60" s="156">
        <f t="shared" si="1"/>
        <v>55.19719298245613</v>
      </c>
    </row>
    <row r="61" spans="1:6" ht="12.75">
      <c r="A61" s="5" t="s">
        <v>173</v>
      </c>
      <c r="B61" s="30" t="s">
        <v>175</v>
      </c>
      <c r="C61" s="152"/>
      <c r="D61" s="43">
        <v>990</v>
      </c>
      <c r="E61" s="155">
        <v>62.76299</v>
      </c>
      <c r="F61" s="156">
        <f t="shared" si="1"/>
        <v>6.339695959595961</v>
      </c>
    </row>
    <row r="62" spans="1:6" ht="12.75">
      <c r="A62" s="26" t="s">
        <v>174</v>
      </c>
      <c r="B62" s="30" t="s">
        <v>175</v>
      </c>
      <c r="C62" s="152"/>
      <c r="D62" s="43">
        <v>400</v>
      </c>
      <c r="E62" s="155">
        <v>148</v>
      </c>
      <c r="F62" s="156">
        <f>E62/D62*100</f>
        <v>37</v>
      </c>
    </row>
    <row r="63" spans="1:6" ht="12.75">
      <c r="A63" s="52" t="s">
        <v>235</v>
      </c>
      <c r="B63" s="30" t="s">
        <v>175</v>
      </c>
      <c r="C63" s="152"/>
      <c r="D63" s="43">
        <v>250</v>
      </c>
      <c r="E63" s="155">
        <v>199.99</v>
      </c>
      <c r="F63" s="156">
        <f>E63/D63*100</f>
        <v>79.996</v>
      </c>
    </row>
    <row r="64" spans="1:6" ht="12.75" hidden="1">
      <c r="A64" s="26" t="s">
        <v>221</v>
      </c>
      <c r="B64" s="30" t="s">
        <v>175</v>
      </c>
      <c r="C64" s="152"/>
      <c r="D64" s="43"/>
      <c r="E64" s="155"/>
      <c r="F64" s="156" t="e">
        <f t="shared" si="1"/>
        <v>#DIV/0!</v>
      </c>
    </row>
    <row r="65" spans="1:6" ht="17.25" customHeight="1">
      <c r="A65" s="6" t="s">
        <v>97</v>
      </c>
      <c r="B65" s="4" t="s">
        <v>98</v>
      </c>
      <c r="C65" s="7"/>
      <c r="D65" s="43">
        <v>18413</v>
      </c>
      <c r="E65" s="43">
        <v>8164.974</v>
      </c>
      <c r="F65" s="44">
        <f t="shared" si="1"/>
        <v>44.34352902840384</v>
      </c>
    </row>
    <row r="66" spans="1:6" ht="25.5">
      <c r="A66" s="52" t="s">
        <v>94</v>
      </c>
      <c r="B66" s="4" t="s">
        <v>70</v>
      </c>
      <c r="C66" s="24" t="e">
        <f>+#REF!</f>
        <v>#REF!</v>
      </c>
      <c r="D66" s="43">
        <f>SUM(D67:D88)</f>
        <v>30183.307000000004</v>
      </c>
      <c r="E66" s="43">
        <f>SUM(E67:E88)</f>
        <v>12957.36527</v>
      </c>
      <c r="F66" s="44">
        <f>E66/D66*100</f>
        <v>42.92891189822241</v>
      </c>
    </row>
    <row r="67" spans="1:7" ht="15" customHeight="1">
      <c r="A67" s="26" t="s">
        <v>144</v>
      </c>
      <c r="B67" s="4" t="s">
        <v>70</v>
      </c>
      <c r="C67" s="7">
        <v>2164</v>
      </c>
      <c r="D67" s="43">
        <v>8646.588</v>
      </c>
      <c r="E67" s="43">
        <v>3029.30656</v>
      </c>
      <c r="F67" s="44">
        <f t="shared" si="1"/>
        <v>35.03470455629434</v>
      </c>
      <c r="G67" s="16">
        <v>86.55</v>
      </c>
    </row>
    <row r="68" spans="1:8" ht="15" customHeight="1" hidden="1">
      <c r="A68" s="26"/>
      <c r="B68" s="4" t="s">
        <v>70</v>
      </c>
      <c r="C68" s="7">
        <v>3940.3</v>
      </c>
      <c r="D68" s="43"/>
      <c r="E68" s="43"/>
      <c r="F68" s="44" t="e">
        <f t="shared" si="1"/>
        <v>#DIV/0!</v>
      </c>
      <c r="G68" s="16"/>
      <c r="H68" s="23"/>
    </row>
    <row r="69" spans="1:7" ht="15" customHeight="1">
      <c r="A69" s="26" t="s">
        <v>145</v>
      </c>
      <c r="B69" s="4" t="s">
        <v>70</v>
      </c>
      <c r="C69" s="7">
        <v>2057</v>
      </c>
      <c r="D69" s="43">
        <v>9191.823</v>
      </c>
      <c r="E69" s="43">
        <v>4189.80543</v>
      </c>
      <c r="F69" s="44">
        <f t="shared" si="1"/>
        <v>45.58187673979362</v>
      </c>
      <c r="G69" s="14">
        <v>-301.12</v>
      </c>
    </row>
    <row r="70" spans="1:6" ht="15" customHeight="1" hidden="1">
      <c r="A70" s="26" t="s">
        <v>146</v>
      </c>
      <c r="B70" s="4" t="s">
        <v>70</v>
      </c>
      <c r="C70" s="24"/>
      <c r="D70" s="43"/>
      <c r="E70" s="43"/>
      <c r="F70" s="44" t="e">
        <f t="shared" si="1"/>
        <v>#DIV/0!</v>
      </c>
    </row>
    <row r="71" spans="1:6" ht="15" customHeight="1">
      <c r="A71" s="26" t="s">
        <v>147</v>
      </c>
      <c r="B71" s="4" t="s">
        <v>70</v>
      </c>
      <c r="C71" s="7">
        <v>250</v>
      </c>
      <c r="D71" s="43">
        <v>7069.26</v>
      </c>
      <c r="E71" s="43">
        <v>3681.09659</v>
      </c>
      <c r="F71" s="44">
        <f t="shared" si="1"/>
        <v>52.07188008362969</v>
      </c>
    </row>
    <row r="72" spans="1:6" ht="15" customHeight="1" hidden="1">
      <c r="A72" s="26"/>
      <c r="B72" s="4" t="s">
        <v>70</v>
      </c>
      <c r="C72" s="7"/>
      <c r="D72" s="43"/>
      <c r="E72" s="43"/>
      <c r="F72" s="44" t="e">
        <f t="shared" si="1"/>
        <v>#DIV/0!</v>
      </c>
    </row>
    <row r="73" spans="1:6" ht="17.25" customHeight="1">
      <c r="A73" s="26" t="s">
        <v>148</v>
      </c>
      <c r="B73" s="4" t="s">
        <v>70</v>
      </c>
      <c r="C73" s="7"/>
      <c r="D73" s="43">
        <v>13.7</v>
      </c>
      <c r="E73" s="43">
        <v>0</v>
      </c>
      <c r="F73" s="44">
        <f t="shared" si="1"/>
        <v>0</v>
      </c>
    </row>
    <row r="74" spans="1:6" ht="20.25" customHeight="1" hidden="1">
      <c r="A74" s="26" t="s">
        <v>154</v>
      </c>
      <c r="B74" s="4" t="s">
        <v>70</v>
      </c>
      <c r="C74" s="7"/>
      <c r="D74" s="43">
        <v>0</v>
      </c>
      <c r="E74" s="43">
        <v>0</v>
      </c>
      <c r="F74" s="44">
        <v>0</v>
      </c>
    </row>
    <row r="75" spans="1:6" ht="17.25" customHeight="1" hidden="1">
      <c r="A75" s="26" t="s">
        <v>149</v>
      </c>
      <c r="B75" s="4" t="s">
        <v>70</v>
      </c>
      <c r="C75" s="7">
        <v>435</v>
      </c>
      <c r="D75" s="43"/>
      <c r="E75" s="43"/>
      <c r="F75" s="44" t="e">
        <f t="shared" si="1"/>
        <v>#DIV/0!</v>
      </c>
    </row>
    <row r="76" spans="1:6" ht="17.25" customHeight="1" hidden="1">
      <c r="A76" s="26" t="s">
        <v>215</v>
      </c>
      <c r="B76" s="4" t="s">
        <v>70</v>
      </c>
      <c r="C76" s="7">
        <v>435</v>
      </c>
      <c r="D76" s="43"/>
      <c r="E76" s="43"/>
      <c r="F76" s="44" t="e">
        <f>E76/D76*100</f>
        <v>#DIV/0!</v>
      </c>
    </row>
    <row r="77" spans="1:6" ht="17.25" customHeight="1">
      <c r="A77" s="26" t="s">
        <v>143</v>
      </c>
      <c r="B77" s="4" t="s">
        <v>70</v>
      </c>
      <c r="C77" s="7"/>
      <c r="D77" s="43">
        <v>1583.92</v>
      </c>
      <c r="E77" s="43">
        <v>903.76469</v>
      </c>
      <c r="F77" s="44">
        <f t="shared" si="1"/>
        <v>57.058733395626035</v>
      </c>
    </row>
    <row r="78" spans="1:6" ht="17.25" customHeight="1" hidden="1">
      <c r="A78" s="26" t="s">
        <v>222</v>
      </c>
      <c r="B78" s="4" t="s">
        <v>70</v>
      </c>
      <c r="C78" s="7"/>
      <c r="D78" s="43"/>
      <c r="E78" s="43"/>
      <c r="F78" s="44" t="e">
        <f>E78/D78*100</f>
        <v>#DIV/0!</v>
      </c>
    </row>
    <row r="79" spans="1:6" ht="17.25" customHeight="1">
      <c r="A79" s="26" t="s">
        <v>150</v>
      </c>
      <c r="B79" s="4" t="s">
        <v>70</v>
      </c>
      <c r="C79" s="7"/>
      <c r="D79" s="43">
        <v>546.5</v>
      </c>
      <c r="E79" s="43">
        <v>324.851</v>
      </c>
      <c r="F79" s="44">
        <f t="shared" si="1"/>
        <v>59.44208600182983</v>
      </c>
    </row>
    <row r="80" spans="1:6" ht="21" customHeight="1">
      <c r="A80" s="26" t="s">
        <v>151</v>
      </c>
      <c r="B80" s="4" t="s">
        <v>70</v>
      </c>
      <c r="C80" s="7"/>
      <c r="D80" s="43">
        <v>438</v>
      </c>
      <c r="E80" s="43">
        <v>100.289</v>
      </c>
      <c r="F80" s="44">
        <f t="shared" si="1"/>
        <v>22.897031963470322</v>
      </c>
    </row>
    <row r="81" spans="1:6" ht="17.25" customHeight="1">
      <c r="A81" s="26" t="s">
        <v>152</v>
      </c>
      <c r="B81" s="4" t="s">
        <v>70</v>
      </c>
      <c r="C81" s="7"/>
      <c r="D81" s="43">
        <v>635</v>
      </c>
      <c r="E81" s="43">
        <v>283.536</v>
      </c>
      <c r="F81" s="44">
        <f t="shared" si="1"/>
        <v>44.65133858267716</v>
      </c>
    </row>
    <row r="82" spans="1:6" ht="17.25" customHeight="1">
      <c r="A82" s="26" t="s">
        <v>153</v>
      </c>
      <c r="B82" s="4" t="s">
        <v>70</v>
      </c>
      <c r="C82" s="7"/>
      <c r="D82" s="43">
        <v>1005.516</v>
      </c>
      <c r="E82" s="43">
        <v>262.416</v>
      </c>
      <c r="F82" s="44">
        <f t="shared" si="1"/>
        <v>26.097645388039574</v>
      </c>
    </row>
    <row r="83" spans="1:6" ht="15" customHeight="1">
      <c r="A83" s="28" t="s">
        <v>236</v>
      </c>
      <c r="B83" s="4" t="s">
        <v>70</v>
      </c>
      <c r="C83" s="7"/>
      <c r="D83" s="43">
        <v>20</v>
      </c>
      <c r="E83" s="43">
        <v>0</v>
      </c>
      <c r="F83" s="44">
        <f t="shared" si="1"/>
        <v>0</v>
      </c>
    </row>
    <row r="84" spans="1:6" ht="15" customHeight="1">
      <c r="A84" s="28" t="s">
        <v>238</v>
      </c>
      <c r="B84" s="4" t="s">
        <v>70</v>
      </c>
      <c r="C84" s="7"/>
      <c r="D84" s="43">
        <v>580</v>
      </c>
      <c r="E84" s="43">
        <v>182.3</v>
      </c>
      <c r="F84" s="44">
        <f t="shared" si="1"/>
        <v>31.431034482758623</v>
      </c>
    </row>
    <row r="85" spans="1:6" ht="20.25" customHeight="1">
      <c r="A85" s="39" t="s">
        <v>95</v>
      </c>
      <c r="B85" s="4" t="s">
        <v>70</v>
      </c>
      <c r="C85" s="7"/>
      <c r="D85" s="43">
        <v>240</v>
      </c>
      <c r="E85" s="43">
        <v>0</v>
      </c>
      <c r="F85" s="44">
        <f t="shared" si="1"/>
        <v>0</v>
      </c>
    </row>
    <row r="86" spans="1:6" ht="27.75" customHeight="1">
      <c r="A86" s="28" t="s">
        <v>237</v>
      </c>
      <c r="B86" s="4" t="s">
        <v>70</v>
      </c>
      <c r="C86" s="7"/>
      <c r="D86" s="43">
        <v>15</v>
      </c>
      <c r="E86" s="43">
        <v>0</v>
      </c>
      <c r="F86" s="44">
        <f t="shared" si="1"/>
        <v>0</v>
      </c>
    </row>
    <row r="87" spans="1:6" ht="18" customHeight="1">
      <c r="A87" s="28" t="s">
        <v>285</v>
      </c>
      <c r="B87" s="4" t="s">
        <v>70</v>
      </c>
      <c r="C87" s="7"/>
      <c r="D87" s="43">
        <v>99</v>
      </c>
      <c r="E87" s="43">
        <v>0</v>
      </c>
      <c r="F87" s="44">
        <f t="shared" si="1"/>
        <v>0</v>
      </c>
    </row>
    <row r="88" spans="1:6" ht="27.75" customHeight="1">
      <c r="A88" s="28" t="s">
        <v>286</v>
      </c>
      <c r="B88" s="4" t="s">
        <v>70</v>
      </c>
      <c r="C88" s="7"/>
      <c r="D88" s="43">
        <v>99</v>
      </c>
      <c r="E88" s="43">
        <v>0</v>
      </c>
      <c r="F88" s="44">
        <f t="shared" si="1"/>
        <v>0</v>
      </c>
    </row>
    <row r="89" spans="1:6" ht="13.5" customHeight="1">
      <c r="A89" s="6" t="s">
        <v>0</v>
      </c>
      <c r="B89" s="4" t="s">
        <v>43</v>
      </c>
      <c r="C89" s="24" t="e">
        <f>#REF!+#REF!</f>
        <v>#REF!</v>
      </c>
      <c r="D89" s="43">
        <f>SUM(D90:D119)</f>
        <v>314255.112</v>
      </c>
      <c r="E89" s="43">
        <f>SUM(E90:E118)</f>
        <v>161880.21444</v>
      </c>
      <c r="F89" s="44">
        <f t="shared" si="1"/>
        <v>51.51235676318926</v>
      </c>
    </row>
    <row r="90" spans="1:7" ht="13.5" customHeight="1">
      <c r="A90" s="25" t="s">
        <v>28</v>
      </c>
      <c r="B90" s="4" t="s">
        <v>43</v>
      </c>
      <c r="C90" s="7">
        <v>36212</v>
      </c>
      <c r="D90" s="43">
        <v>4692.299</v>
      </c>
      <c r="E90" s="43">
        <v>2411.245</v>
      </c>
      <c r="F90" s="44">
        <f t="shared" si="1"/>
        <v>51.38728371742721</v>
      </c>
      <c r="G90" s="16">
        <v>617.3</v>
      </c>
    </row>
    <row r="91" spans="1:7" s="20" customFormat="1" ht="23.25" customHeight="1">
      <c r="A91" s="26" t="s">
        <v>135</v>
      </c>
      <c r="B91" s="4" t="s">
        <v>43</v>
      </c>
      <c r="C91" s="18"/>
      <c r="D91" s="43">
        <v>822</v>
      </c>
      <c r="E91" s="43">
        <v>503.26869</v>
      </c>
      <c r="F91" s="57">
        <f t="shared" si="1"/>
        <v>61.22490145985401</v>
      </c>
      <c r="G91" s="19"/>
    </row>
    <row r="92" spans="1:7" ht="12.75">
      <c r="A92" s="26" t="s">
        <v>44</v>
      </c>
      <c r="B92" s="4" t="s">
        <v>43</v>
      </c>
      <c r="C92" s="7">
        <v>81665</v>
      </c>
      <c r="D92" s="43">
        <v>59307.06</v>
      </c>
      <c r="E92" s="43">
        <f>31438.22496+1992.904</f>
        <v>33431.12896</v>
      </c>
      <c r="F92" s="44">
        <f t="shared" si="1"/>
        <v>56.36956031878836</v>
      </c>
      <c r="G92" s="16">
        <v>4014.31</v>
      </c>
    </row>
    <row r="93" spans="1:6" ht="16.5" customHeight="1">
      <c r="A93" s="28" t="s">
        <v>239</v>
      </c>
      <c r="B93" s="4" t="s">
        <v>43</v>
      </c>
      <c r="C93" s="7">
        <v>1672.148</v>
      </c>
      <c r="D93" s="43">
        <v>40786.148</v>
      </c>
      <c r="E93" s="43">
        <v>7272.519</v>
      </c>
      <c r="F93" s="44">
        <f t="shared" si="1"/>
        <v>17.830855220747985</v>
      </c>
    </row>
    <row r="94" spans="1:6" ht="12.75" customHeight="1" hidden="1">
      <c r="A94" s="26" t="s">
        <v>136</v>
      </c>
      <c r="B94" s="4" t="s">
        <v>43</v>
      </c>
      <c r="C94" s="7"/>
      <c r="D94" s="43"/>
      <c r="E94" s="43"/>
      <c r="F94" s="44" t="e">
        <f t="shared" si="1"/>
        <v>#DIV/0!</v>
      </c>
    </row>
    <row r="95" spans="1:6" ht="12.75" customHeight="1" hidden="1">
      <c r="A95" s="26"/>
      <c r="B95" s="4" t="s">
        <v>43</v>
      </c>
      <c r="C95" s="7"/>
      <c r="D95" s="43"/>
      <c r="E95" s="43"/>
      <c r="F95" s="44" t="e">
        <f t="shared" si="1"/>
        <v>#DIV/0!</v>
      </c>
    </row>
    <row r="96" spans="1:6" ht="16.5" customHeight="1" hidden="1">
      <c r="A96" s="26"/>
      <c r="B96" s="4" t="s">
        <v>43</v>
      </c>
      <c r="C96" s="7">
        <v>280</v>
      </c>
      <c r="D96" s="43"/>
      <c r="E96" s="43"/>
      <c r="F96" s="44" t="e">
        <f t="shared" si="1"/>
        <v>#DIV/0!</v>
      </c>
    </row>
    <row r="97" spans="1:6" ht="16.5" customHeight="1" hidden="1">
      <c r="A97" s="26"/>
      <c r="B97" s="4" t="s">
        <v>43</v>
      </c>
      <c r="C97" s="7">
        <v>280</v>
      </c>
      <c r="D97" s="43"/>
      <c r="E97" s="43"/>
      <c r="F97" s="44" t="e">
        <f>E97/D97*100</f>
        <v>#DIV/0!</v>
      </c>
    </row>
    <row r="98" spans="1:6" ht="14.25" customHeight="1">
      <c r="A98" s="26" t="s">
        <v>137</v>
      </c>
      <c r="B98" s="4" t="s">
        <v>43</v>
      </c>
      <c r="C98" s="7"/>
      <c r="D98" s="43">
        <v>39501.608</v>
      </c>
      <c r="E98" s="43">
        <v>20770.91958</v>
      </c>
      <c r="F98" s="44">
        <f t="shared" si="1"/>
        <v>52.58246595936045</v>
      </c>
    </row>
    <row r="99" spans="1:6" ht="14.25" customHeight="1" hidden="1">
      <c r="A99" s="26"/>
      <c r="B99" s="4" t="s">
        <v>43</v>
      </c>
      <c r="C99" s="7">
        <v>408</v>
      </c>
      <c r="D99" s="58"/>
      <c r="E99" s="43"/>
      <c r="F99" s="44" t="e">
        <f t="shared" si="1"/>
        <v>#DIV/0!</v>
      </c>
    </row>
    <row r="100" spans="1:6" ht="14.25" customHeight="1">
      <c r="A100" s="26" t="s">
        <v>138</v>
      </c>
      <c r="B100" s="4" t="s">
        <v>43</v>
      </c>
      <c r="C100" s="7">
        <v>4392</v>
      </c>
      <c r="D100" s="43">
        <v>100567</v>
      </c>
      <c r="E100" s="43">
        <v>63399.999</v>
      </c>
      <c r="F100" s="44">
        <f t="shared" si="1"/>
        <v>63.0425477542335</v>
      </c>
    </row>
    <row r="101" spans="1:6" ht="14.25" customHeight="1">
      <c r="A101" s="53" t="s">
        <v>240</v>
      </c>
      <c r="B101" s="4" t="s">
        <v>43</v>
      </c>
      <c r="C101" s="7"/>
      <c r="D101" s="43">
        <v>7574.74</v>
      </c>
      <c r="E101" s="43">
        <v>7196</v>
      </c>
      <c r="F101" s="44">
        <f>E101/D101*100</f>
        <v>94.99996039468022</v>
      </c>
    </row>
    <row r="102" spans="1:6" ht="14.25" customHeight="1">
      <c r="A102" s="51" t="s">
        <v>241</v>
      </c>
      <c r="B102" s="4" t="s">
        <v>43</v>
      </c>
      <c r="C102" s="7"/>
      <c r="D102" s="43">
        <v>10903.9</v>
      </c>
      <c r="E102" s="43">
        <f>155.03255+3843.14844</f>
        <v>3998.18099</v>
      </c>
      <c r="F102" s="44">
        <f t="shared" si="1"/>
        <v>36.667439998532636</v>
      </c>
    </row>
    <row r="103" spans="1:9" ht="27.75" customHeight="1">
      <c r="A103" s="26" t="s">
        <v>54</v>
      </c>
      <c r="B103" s="4" t="s">
        <v>43</v>
      </c>
      <c r="C103" s="7"/>
      <c r="D103" s="43">
        <v>1619</v>
      </c>
      <c r="E103" s="43">
        <v>1196.83158</v>
      </c>
      <c r="F103" s="44">
        <f t="shared" si="1"/>
        <v>73.92412476837555</v>
      </c>
      <c r="I103" s="14" t="s">
        <v>127</v>
      </c>
    </row>
    <row r="104" spans="1:6" ht="12.75" customHeight="1" hidden="1">
      <c r="A104" s="26"/>
      <c r="B104" s="4" t="s">
        <v>43</v>
      </c>
      <c r="C104" s="7">
        <v>280</v>
      </c>
      <c r="D104" s="43"/>
      <c r="E104" s="43"/>
      <c r="F104" s="44" t="e">
        <f t="shared" si="1"/>
        <v>#DIV/0!</v>
      </c>
    </row>
    <row r="105" spans="1:9" ht="14.25" customHeight="1">
      <c r="A105" s="51" t="s">
        <v>242</v>
      </c>
      <c r="B105" s="4" t="s">
        <v>43</v>
      </c>
      <c r="C105" s="7">
        <v>8938</v>
      </c>
      <c r="D105" s="43">
        <v>4400</v>
      </c>
      <c r="E105" s="43">
        <v>0</v>
      </c>
      <c r="F105" s="44">
        <f t="shared" si="1"/>
        <v>0</v>
      </c>
      <c r="I105" s="47"/>
    </row>
    <row r="106" spans="1:6" ht="17.25" customHeight="1">
      <c r="A106" s="26" t="s">
        <v>139</v>
      </c>
      <c r="B106" s="4" t="s">
        <v>43</v>
      </c>
      <c r="C106" s="7">
        <v>1665.4</v>
      </c>
      <c r="D106" s="43">
        <v>3579.264</v>
      </c>
      <c r="E106" s="43">
        <f>2818.12673+142.68</f>
        <v>2960.80673</v>
      </c>
      <c r="F106" s="44">
        <f t="shared" si="1"/>
        <v>82.72110495342059</v>
      </c>
    </row>
    <row r="107" spans="1:6" ht="13.5" customHeight="1">
      <c r="A107" s="26" t="s">
        <v>140</v>
      </c>
      <c r="B107" s="4" t="s">
        <v>43</v>
      </c>
      <c r="C107" s="7">
        <v>1665.4</v>
      </c>
      <c r="D107" s="43">
        <v>89</v>
      </c>
      <c r="E107" s="43">
        <v>8</v>
      </c>
      <c r="F107" s="44">
        <f aca="true" t="shared" si="2" ref="F107:F165">E107/D107*100</f>
        <v>8.98876404494382</v>
      </c>
    </row>
    <row r="108" spans="1:6" ht="20.25" customHeight="1" hidden="1">
      <c r="A108" s="26"/>
      <c r="B108" s="4" t="s">
        <v>43</v>
      </c>
      <c r="C108" s="7"/>
      <c r="D108" s="43"/>
      <c r="E108" s="43"/>
      <c r="F108" s="44" t="e">
        <f t="shared" si="2"/>
        <v>#DIV/0!</v>
      </c>
    </row>
    <row r="109" spans="1:6" ht="18.75" customHeight="1">
      <c r="A109" s="26" t="s">
        <v>142</v>
      </c>
      <c r="B109" s="4" t="s">
        <v>43</v>
      </c>
      <c r="C109" s="7"/>
      <c r="D109" s="43">
        <v>128</v>
      </c>
      <c r="E109" s="43">
        <v>50</v>
      </c>
      <c r="F109" s="44">
        <f t="shared" si="2"/>
        <v>39.0625</v>
      </c>
    </row>
    <row r="110" spans="1:6" ht="16.5" customHeight="1">
      <c r="A110" s="26" t="s">
        <v>143</v>
      </c>
      <c r="B110" s="4" t="s">
        <v>43</v>
      </c>
      <c r="C110" s="7"/>
      <c r="D110" s="43">
        <v>8645.093</v>
      </c>
      <c r="E110" s="43">
        <v>4829.79862</v>
      </c>
      <c r="F110" s="44">
        <f t="shared" si="2"/>
        <v>55.86751490122778</v>
      </c>
    </row>
    <row r="111" spans="1:6" ht="16.5" customHeight="1">
      <c r="A111" s="28" t="s">
        <v>236</v>
      </c>
      <c r="B111" s="4" t="s">
        <v>43</v>
      </c>
      <c r="C111" s="7"/>
      <c r="D111" s="43">
        <v>50</v>
      </c>
      <c r="E111" s="43">
        <v>23.22</v>
      </c>
      <c r="F111" s="44">
        <f t="shared" si="2"/>
        <v>46.44</v>
      </c>
    </row>
    <row r="112" spans="1:6" ht="16.5" customHeight="1">
      <c r="A112" s="28" t="s">
        <v>141</v>
      </c>
      <c r="B112" s="4" t="s">
        <v>43</v>
      </c>
      <c r="C112" s="7"/>
      <c r="D112" s="43">
        <v>100</v>
      </c>
      <c r="E112" s="43">
        <v>47.5</v>
      </c>
      <c r="F112" s="44">
        <f t="shared" si="2"/>
        <v>47.5</v>
      </c>
    </row>
    <row r="113" spans="1:6" ht="29.25" customHeight="1">
      <c r="A113" s="28" t="s">
        <v>237</v>
      </c>
      <c r="B113" s="4" t="s">
        <v>43</v>
      </c>
      <c r="C113" s="7"/>
      <c r="D113" s="43">
        <v>35</v>
      </c>
      <c r="E113" s="43">
        <v>0</v>
      </c>
      <c r="F113" s="44">
        <f t="shared" si="2"/>
        <v>0</v>
      </c>
    </row>
    <row r="114" spans="1:6" ht="32.25" customHeight="1">
      <c r="A114" s="26" t="s">
        <v>93</v>
      </c>
      <c r="B114" s="4" t="s">
        <v>43</v>
      </c>
      <c r="C114" s="7"/>
      <c r="D114" s="45">
        <v>11150</v>
      </c>
      <c r="E114" s="43">
        <v>4422.54235</v>
      </c>
      <c r="F114" s="44">
        <f t="shared" si="2"/>
        <v>39.664056950672645</v>
      </c>
    </row>
    <row r="115" spans="1:6" ht="38.25" customHeight="1">
      <c r="A115" s="26" t="s">
        <v>243</v>
      </c>
      <c r="B115" s="4" t="s">
        <v>43</v>
      </c>
      <c r="C115" s="7"/>
      <c r="D115" s="43">
        <v>14543</v>
      </c>
      <c r="E115" s="43">
        <v>6040.62096</v>
      </c>
      <c r="F115" s="44">
        <f t="shared" si="2"/>
        <v>41.53627834697105</v>
      </c>
    </row>
    <row r="116" spans="1:6" ht="36.75" customHeight="1">
      <c r="A116" s="26" t="s">
        <v>223</v>
      </c>
      <c r="B116" s="4" t="s">
        <v>43</v>
      </c>
      <c r="C116" s="7"/>
      <c r="D116" s="43">
        <v>2737</v>
      </c>
      <c r="E116" s="43">
        <v>1532.13266</v>
      </c>
      <c r="F116" s="44">
        <f t="shared" si="2"/>
        <v>55.97854073803434</v>
      </c>
    </row>
    <row r="117" spans="1:6" ht="28.5" customHeight="1">
      <c r="A117" s="6" t="s">
        <v>151</v>
      </c>
      <c r="B117" s="4" t="s">
        <v>43</v>
      </c>
      <c r="C117" s="7"/>
      <c r="D117" s="43">
        <v>108</v>
      </c>
      <c r="E117" s="43">
        <v>17.8</v>
      </c>
      <c r="F117" s="44">
        <f t="shared" si="2"/>
        <v>16.481481481481485</v>
      </c>
    </row>
    <row r="118" spans="1:10" ht="40.5" customHeight="1">
      <c r="A118" s="26" t="s">
        <v>224</v>
      </c>
      <c r="B118" s="4" t="s">
        <v>43</v>
      </c>
      <c r="C118" s="7"/>
      <c r="D118" s="43">
        <v>2847</v>
      </c>
      <c r="E118" s="43">
        <v>1767.70032</v>
      </c>
      <c r="F118" s="44">
        <f t="shared" si="2"/>
        <v>62.089930453108536</v>
      </c>
      <c r="J118" s="14" t="s">
        <v>127</v>
      </c>
    </row>
    <row r="119" spans="1:6" ht="22.5" customHeight="1">
      <c r="A119" s="26" t="s">
        <v>284</v>
      </c>
      <c r="B119" s="4" t="s">
        <v>43</v>
      </c>
      <c r="C119" s="7"/>
      <c r="D119" s="43">
        <v>70</v>
      </c>
      <c r="E119" s="43">
        <v>0</v>
      </c>
      <c r="F119" s="44">
        <f t="shared" si="2"/>
        <v>0</v>
      </c>
    </row>
    <row r="120" spans="1:6" ht="15" customHeight="1">
      <c r="A120" s="157" t="s">
        <v>96</v>
      </c>
      <c r="B120" s="150">
        <v>148</v>
      </c>
      <c r="C120" s="158" t="e">
        <f>+#REF!</f>
        <v>#REF!</v>
      </c>
      <c r="D120" s="46">
        <f>SUM(D121:D126)</f>
        <v>2342.577</v>
      </c>
      <c r="E120" s="46">
        <f>SUM(E121:E126)</f>
        <v>787.4863500000001</v>
      </c>
      <c r="F120" s="44">
        <f t="shared" si="2"/>
        <v>33.61624185672446</v>
      </c>
    </row>
    <row r="121" spans="1:6" ht="12.75" customHeight="1">
      <c r="A121" s="26" t="s">
        <v>39</v>
      </c>
      <c r="B121" s="4" t="s">
        <v>38</v>
      </c>
      <c r="C121" s="7">
        <v>485</v>
      </c>
      <c r="D121" s="43">
        <v>1002.577</v>
      </c>
      <c r="E121" s="43">
        <v>489.93603</v>
      </c>
      <c r="F121" s="44">
        <f t="shared" si="2"/>
        <v>48.867671011802585</v>
      </c>
    </row>
    <row r="122" spans="1:6" ht="12.75">
      <c r="A122" s="6" t="s">
        <v>159</v>
      </c>
      <c r="B122" s="4" t="s">
        <v>38</v>
      </c>
      <c r="C122" s="7"/>
      <c r="D122" s="43">
        <v>150</v>
      </c>
      <c r="E122" s="43">
        <v>80</v>
      </c>
      <c r="F122" s="44">
        <f t="shared" si="2"/>
        <v>53.333333333333336</v>
      </c>
    </row>
    <row r="123" spans="1:6" ht="12.75">
      <c r="A123" s="26" t="s">
        <v>74</v>
      </c>
      <c r="B123" s="4" t="s">
        <v>38</v>
      </c>
      <c r="C123" s="7"/>
      <c r="D123" s="43">
        <v>500</v>
      </c>
      <c r="E123" s="43">
        <v>217.55032</v>
      </c>
      <c r="F123" s="44">
        <f t="shared" si="2"/>
        <v>43.510064</v>
      </c>
    </row>
    <row r="124" spans="1:6" ht="25.5">
      <c r="A124" s="28" t="s">
        <v>158</v>
      </c>
      <c r="B124" s="4" t="s">
        <v>38</v>
      </c>
      <c r="C124" s="7"/>
      <c r="D124" s="43">
        <v>590</v>
      </c>
      <c r="E124" s="43">
        <v>0</v>
      </c>
      <c r="F124" s="44">
        <f t="shared" si="2"/>
        <v>0</v>
      </c>
    </row>
    <row r="125" spans="1:6" ht="12.75" hidden="1">
      <c r="A125" s="5" t="s">
        <v>244</v>
      </c>
      <c r="B125" s="4" t="s">
        <v>38</v>
      </c>
      <c r="C125" s="7"/>
      <c r="D125" s="43">
        <v>0</v>
      </c>
      <c r="E125" s="43">
        <v>0</v>
      </c>
      <c r="F125" s="44">
        <v>0</v>
      </c>
    </row>
    <row r="126" spans="1:6" ht="25.5">
      <c r="A126" s="26" t="s">
        <v>160</v>
      </c>
      <c r="B126" s="4" t="s">
        <v>38</v>
      </c>
      <c r="C126" s="7"/>
      <c r="D126" s="43">
        <v>100</v>
      </c>
      <c r="E126" s="43">
        <v>0</v>
      </c>
      <c r="F126" s="44">
        <f t="shared" si="2"/>
        <v>0</v>
      </c>
    </row>
    <row r="127" spans="1:6" ht="35.25" customHeight="1">
      <c r="A127" s="6" t="s">
        <v>225</v>
      </c>
      <c r="B127" s="4" t="s">
        <v>26</v>
      </c>
      <c r="C127" s="7"/>
      <c r="D127" s="43">
        <f>SUM(D128:D164)</f>
        <v>132126.585</v>
      </c>
      <c r="E127" s="43">
        <f>SUM(E128:E164)</f>
        <v>54974.84774</v>
      </c>
      <c r="F127" s="44">
        <f t="shared" si="2"/>
        <v>41.60771107495134</v>
      </c>
    </row>
    <row r="128" spans="1:6" ht="17.25" customHeight="1">
      <c r="A128" s="26" t="s">
        <v>31</v>
      </c>
      <c r="B128" s="4" t="s">
        <v>26</v>
      </c>
      <c r="C128" s="7">
        <v>25863</v>
      </c>
      <c r="D128" s="43">
        <v>101.4</v>
      </c>
      <c r="E128" s="43">
        <v>101.4</v>
      </c>
      <c r="F128" s="44">
        <f t="shared" si="2"/>
        <v>100</v>
      </c>
    </row>
    <row r="129" spans="1:6" s="11" customFormat="1" ht="15.75" customHeight="1">
      <c r="A129" s="26" t="s">
        <v>81</v>
      </c>
      <c r="B129" s="4" t="s">
        <v>26</v>
      </c>
      <c r="C129" s="24"/>
      <c r="D129" s="43">
        <v>113.19</v>
      </c>
      <c r="E129" s="43">
        <v>113.19</v>
      </c>
      <c r="F129" s="44">
        <f t="shared" si="2"/>
        <v>100</v>
      </c>
    </row>
    <row r="130" spans="1:6" ht="29.25" customHeight="1">
      <c r="A130" s="26" t="s">
        <v>161</v>
      </c>
      <c r="B130" s="4" t="s">
        <v>26</v>
      </c>
      <c r="C130" s="7">
        <v>113908</v>
      </c>
      <c r="D130" s="43">
        <v>751.8</v>
      </c>
      <c r="E130" s="43">
        <v>375</v>
      </c>
      <c r="F130" s="44">
        <f t="shared" si="2"/>
        <v>49.88028731045491</v>
      </c>
    </row>
    <row r="131" spans="1:6" ht="16.5" customHeight="1">
      <c r="A131" s="29" t="s">
        <v>245</v>
      </c>
      <c r="B131" s="4" t="s">
        <v>26</v>
      </c>
      <c r="C131" s="7"/>
      <c r="D131" s="43">
        <v>100</v>
      </c>
      <c r="E131" s="43">
        <v>0</v>
      </c>
      <c r="F131" s="44">
        <f t="shared" si="2"/>
        <v>0</v>
      </c>
    </row>
    <row r="132" spans="1:6" ht="26.25" customHeight="1">
      <c r="A132" s="5" t="s">
        <v>283</v>
      </c>
      <c r="B132" s="4" t="s">
        <v>26</v>
      </c>
      <c r="C132" s="7"/>
      <c r="D132" s="43">
        <v>657.6</v>
      </c>
      <c r="E132" s="43">
        <v>177.12</v>
      </c>
      <c r="F132" s="44">
        <f t="shared" si="2"/>
        <v>26.934306569343065</v>
      </c>
    </row>
    <row r="133" spans="1:6" ht="16.5" customHeight="1">
      <c r="A133" s="26" t="s">
        <v>162</v>
      </c>
      <c r="B133" s="4" t="s">
        <v>26</v>
      </c>
      <c r="C133" s="7">
        <v>1999.3</v>
      </c>
      <c r="D133" s="43">
        <v>5361</v>
      </c>
      <c r="E133" s="43">
        <v>102</v>
      </c>
      <c r="F133" s="44">
        <f t="shared" si="2"/>
        <v>1.9026301063234472</v>
      </c>
    </row>
    <row r="134" spans="1:6" ht="29.25" customHeight="1">
      <c r="A134" s="28" t="s">
        <v>246</v>
      </c>
      <c r="B134" s="4" t="s">
        <v>26</v>
      </c>
      <c r="C134" s="7">
        <v>1550</v>
      </c>
      <c r="D134" s="43">
        <v>1285.495</v>
      </c>
      <c r="E134" s="43">
        <v>378</v>
      </c>
      <c r="F134" s="44">
        <f t="shared" si="2"/>
        <v>29.405015188701633</v>
      </c>
    </row>
    <row r="135" spans="1:6" ht="25.5" customHeight="1">
      <c r="A135" s="26" t="s">
        <v>163</v>
      </c>
      <c r="B135" s="4" t="s">
        <v>26</v>
      </c>
      <c r="C135" s="7">
        <v>4168</v>
      </c>
      <c r="D135" s="43">
        <v>313</v>
      </c>
      <c r="E135" s="43">
        <v>0</v>
      </c>
      <c r="F135" s="44">
        <f t="shared" si="2"/>
        <v>0</v>
      </c>
    </row>
    <row r="136" spans="1:6" ht="23.25" customHeight="1">
      <c r="A136" s="51" t="s">
        <v>242</v>
      </c>
      <c r="B136" s="4" t="s">
        <v>26</v>
      </c>
      <c r="C136" s="7"/>
      <c r="D136" s="43">
        <v>24289.036</v>
      </c>
      <c r="E136" s="43">
        <v>3214.66989</v>
      </c>
      <c r="F136" s="44">
        <f>E136/D136*100</f>
        <v>13.235065772062754</v>
      </c>
    </row>
    <row r="137" spans="1:6" s="11" customFormat="1" ht="24.75" customHeight="1">
      <c r="A137" s="5" t="s">
        <v>247</v>
      </c>
      <c r="B137" s="4" t="s">
        <v>26</v>
      </c>
      <c r="C137" s="7"/>
      <c r="D137" s="43">
        <v>1172</v>
      </c>
      <c r="E137" s="43">
        <v>171.588</v>
      </c>
      <c r="F137" s="44">
        <f t="shared" si="2"/>
        <v>14.640614334470989</v>
      </c>
    </row>
    <row r="138" spans="1:6" s="11" customFormat="1" ht="26.25" customHeight="1">
      <c r="A138" s="5" t="s">
        <v>248</v>
      </c>
      <c r="B138" s="4" t="s">
        <v>26</v>
      </c>
      <c r="C138" s="7"/>
      <c r="D138" s="43">
        <v>620</v>
      </c>
      <c r="E138" s="43">
        <v>180.5</v>
      </c>
      <c r="F138" s="44">
        <f t="shared" si="2"/>
        <v>29.112903225806452</v>
      </c>
    </row>
    <row r="139" spans="1:6" s="11" customFormat="1" ht="26.25" customHeight="1">
      <c r="A139" s="5" t="s">
        <v>288</v>
      </c>
      <c r="B139" s="4" t="s">
        <v>26</v>
      </c>
      <c r="C139" s="7"/>
      <c r="D139" s="43">
        <v>3370</v>
      </c>
      <c r="E139" s="43">
        <v>0</v>
      </c>
      <c r="F139" s="44">
        <f t="shared" si="2"/>
        <v>0</v>
      </c>
    </row>
    <row r="140" spans="1:6" s="11" customFormat="1" ht="21" customHeight="1">
      <c r="A140" s="27" t="s">
        <v>164</v>
      </c>
      <c r="B140" s="4" t="s">
        <v>26</v>
      </c>
      <c r="C140" s="7"/>
      <c r="D140" s="43">
        <v>4</v>
      </c>
      <c r="E140" s="43">
        <v>4</v>
      </c>
      <c r="F140" s="44">
        <f t="shared" si="2"/>
        <v>100</v>
      </c>
    </row>
    <row r="141" spans="1:6" ht="25.5" customHeight="1">
      <c r="A141" s="51" t="s">
        <v>249</v>
      </c>
      <c r="B141" s="4" t="s">
        <v>26</v>
      </c>
      <c r="C141" s="7">
        <v>1550</v>
      </c>
      <c r="D141" s="43">
        <f>116.4+32.62</f>
        <v>149.02</v>
      </c>
      <c r="E141" s="43">
        <v>61</v>
      </c>
      <c r="F141" s="44">
        <f>E141/D141*100</f>
        <v>40.93410280499262</v>
      </c>
    </row>
    <row r="142" spans="1:6" ht="22.5" customHeight="1">
      <c r="A142" s="26" t="s">
        <v>149</v>
      </c>
      <c r="B142" s="4" t="s">
        <v>26</v>
      </c>
      <c r="C142" s="7"/>
      <c r="D142" s="43">
        <f>140+63.99</f>
        <v>203.99</v>
      </c>
      <c r="E142" s="43">
        <v>0</v>
      </c>
      <c r="F142" s="44">
        <f>E142/D142*100</f>
        <v>0</v>
      </c>
    </row>
    <row r="143" spans="1:6" s="11" customFormat="1" ht="21" customHeight="1">
      <c r="A143" s="26" t="s">
        <v>76</v>
      </c>
      <c r="B143" s="4" t="s">
        <v>26</v>
      </c>
      <c r="C143" s="7"/>
      <c r="D143" s="43">
        <v>27148</v>
      </c>
      <c r="E143" s="43">
        <v>10760.93777</v>
      </c>
      <c r="F143" s="44">
        <f t="shared" si="2"/>
        <v>39.63804983792545</v>
      </c>
    </row>
    <row r="144" spans="1:6" s="11" customFormat="1" ht="30.75" customHeight="1">
      <c r="A144" s="54" t="s">
        <v>250</v>
      </c>
      <c r="B144" s="4" t="s">
        <v>26</v>
      </c>
      <c r="C144" s="7"/>
      <c r="D144" s="43">
        <v>50</v>
      </c>
      <c r="E144" s="43">
        <v>50</v>
      </c>
      <c r="F144" s="44">
        <f t="shared" si="2"/>
        <v>100</v>
      </c>
    </row>
    <row r="145" spans="1:6" s="11" customFormat="1" ht="15" customHeight="1">
      <c r="A145" s="26" t="s">
        <v>166</v>
      </c>
      <c r="B145" s="4" t="s">
        <v>26</v>
      </c>
      <c r="C145" s="7"/>
      <c r="D145" s="43">
        <v>340.66</v>
      </c>
      <c r="E145" s="43">
        <v>116.87213</v>
      </c>
      <c r="F145" s="44">
        <f t="shared" si="2"/>
        <v>34.30755885633769</v>
      </c>
    </row>
    <row r="146" spans="1:6" s="11" customFormat="1" ht="16.5" customHeight="1">
      <c r="A146" s="26" t="s">
        <v>42</v>
      </c>
      <c r="B146" s="4" t="s">
        <v>26</v>
      </c>
      <c r="C146" s="7"/>
      <c r="D146" s="43">
        <v>31358.15</v>
      </c>
      <c r="E146" s="43">
        <v>19512.18636</v>
      </c>
      <c r="F146" s="44">
        <f t="shared" si="2"/>
        <v>62.22365273461604</v>
      </c>
    </row>
    <row r="147" spans="1:6" ht="12.75" customHeight="1">
      <c r="A147" s="26" t="s">
        <v>167</v>
      </c>
      <c r="B147" s="4" t="s">
        <v>26</v>
      </c>
      <c r="C147" s="7">
        <v>1550</v>
      </c>
      <c r="D147" s="43">
        <v>22854.594</v>
      </c>
      <c r="E147" s="43">
        <v>13381.70099</v>
      </c>
      <c r="F147" s="44">
        <f t="shared" si="2"/>
        <v>58.5514710521657</v>
      </c>
    </row>
    <row r="148" spans="1:6" s="11" customFormat="1" ht="30.75" customHeight="1">
      <c r="A148" s="26" t="s">
        <v>100</v>
      </c>
      <c r="B148" s="4" t="s">
        <v>26</v>
      </c>
      <c r="C148" s="7"/>
      <c r="D148" s="43">
        <v>4136.93</v>
      </c>
      <c r="E148" s="43">
        <v>2413.20919</v>
      </c>
      <c r="F148" s="44">
        <f t="shared" si="2"/>
        <v>58.33333389735866</v>
      </c>
    </row>
    <row r="149" spans="1:6" s="11" customFormat="1" ht="36.75" customHeight="1">
      <c r="A149" s="26" t="s">
        <v>101</v>
      </c>
      <c r="B149" s="4" t="s">
        <v>26</v>
      </c>
      <c r="C149" s="7"/>
      <c r="D149" s="43">
        <v>429.52</v>
      </c>
      <c r="E149" s="43">
        <v>0</v>
      </c>
      <c r="F149" s="44">
        <f t="shared" si="2"/>
        <v>0</v>
      </c>
    </row>
    <row r="150" spans="1:6" s="11" customFormat="1" ht="24" customHeight="1">
      <c r="A150" s="26" t="s">
        <v>99</v>
      </c>
      <c r="B150" s="4" t="s">
        <v>26</v>
      </c>
      <c r="C150" s="7">
        <v>1550</v>
      </c>
      <c r="D150" s="43">
        <v>5688.2</v>
      </c>
      <c r="E150" s="43">
        <v>3861.47341</v>
      </c>
      <c r="F150" s="44">
        <f>E150/D150*100</f>
        <v>67.88568281705987</v>
      </c>
    </row>
    <row r="151" spans="1:6" s="11" customFormat="1" ht="17.25" customHeight="1">
      <c r="A151" s="26" t="s">
        <v>168</v>
      </c>
      <c r="B151" s="4" t="s">
        <v>26</v>
      </c>
      <c r="C151" s="7"/>
      <c r="D151" s="43">
        <v>1050</v>
      </c>
      <c r="E151" s="43">
        <v>0</v>
      </c>
      <c r="F151" s="44">
        <f t="shared" si="2"/>
        <v>0</v>
      </c>
    </row>
    <row r="152" spans="1:6" s="11" customFormat="1" ht="21" customHeight="1">
      <c r="A152" s="26" t="s">
        <v>289</v>
      </c>
      <c r="B152" s="4" t="s">
        <v>26</v>
      </c>
      <c r="C152" s="7"/>
      <c r="D152" s="43">
        <v>95</v>
      </c>
      <c r="E152" s="43">
        <v>0</v>
      </c>
      <c r="F152" s="44">
        <f t="shared" si="2"/>
        <v>0</v>
      </c>
    </row>
    <row r="153" spans="1:6" s="11" customFormat="1" ht="24.75" customHeight="1">
      <c r="A153" s="26" t="s">
        <v>290</v>
      </c>
      <c r="B153" s="4" t="s">
        <v>26</v>
      </c>
      <c r="C153" s="152"/>
      <c r="D153" s="43">
        <v>92</v>
      </c>
      <c r="E153" s="43">
        <v>0</v>
      </c>
      <c r="F153" s="44">
        <f t="shared" si="2"/>
        <v>0</v>
      </c>
    </row>
    <row r="154" spans="1:6" s="11" customFormat="1" ht="18" customHeight="1">
      <c r="A154" s="1" t="s">
        <v>291</v>
      </c>
      <c r="B154" s="4" t="s">
        <v>26</v>
      </c>
      <c r="C154" s="7"/>
      <c r="D154" s="43">
        <v>50</v>
      </c>
      <c r="E154" s="43">
        <v>0</v>
      </c>
      <c r="F154" s="44">
        <f t="shared" si="2"/>
        <v>0</v>
      </c>
    </row>
    <row r="155" spans="1:6" s="11" customFormat="1" ht="29.25" customHeight="1">
      <c r="A155" s="26" t="s">
        <v>292</v>
      </c>
      <c r="B155" s="4" t="s">
        <v>26</v>
      </c>
      <c r="C155" s="7"/>
      <c r="D155" s="43">
        <v>94</v>
      </c>
      <c r="E155" s="43">
        <v>0</v>
      </c>
      <c r="F155" s="44">
        <f t="shared" si="2"/>
        <v>0</v>
      </c>
    </row>
    <row r="156" spans="1:6" s="11" customFormat="1" ht="24.75" customHeight="1">
      <c r="A156" s="26" t="s">
        <v>293</v>
      </c>
      <c r="B156" s="4" t="s">
        <v>26</v>
      </c>
      <c r="C156" s="7"/>
      <c r="D156" s="43">
        <v>98</v>
      </c>
      <c r="E156" s="43">
        <v>0</v>
      </c>
      <c r="F156" s="44">
        <f t="shared" si="2"/>
        <v>0</v>
      </c>
    </row>
    <row r="157" spans="1:6" s="11" customFormat="1" ht="24" customHeight="1">
      <c r="A157" s="26" t="s">
        <v>294</v>
      </c>
      <c r="B157" s="4" t="s">
        <v>26</v>
      </c>
      <c r="C157" s="7"/>
      <c r="D157" s="43">
        <v>70</v>
      </c>
      <c r="E157" s="43">
        <v>0</v>
      </c>
      <c r="F157" s="44">
        <f t="shared" si="2"/>
        <v>0</v>
      </c>
    </row>
    <row r="158" spans="1:6" s="11" customFormat="1" ht="17.25" customHeight="1">
      <c r="A158" s="26" t="s">
        <v>295</v>
      </c>
      <c r="B158" s="4" t="s">
        <v>26</v>
      </c>
      <c r="C158" s="7"/>
      <c r="D158" s="43">
        <v>80</v>
      </c>
      <c r="E158" s="43">
        <v>0</v>
      </c>
      <c r="F158" s="44">
        <f t="shared" si="2"/>
        <v>0</v>
      </c>
    </row>
    <row r="159" spans="1:6" s="11" customFormat="1" ht="17.25" customHeight="1" hidden="1">
      <c r="A159" s="26"/>
      <c r="B159" s="4"/>
      <c r="C159" s="7"/>
      <c r="D159" s="43"/>
      <c r="E159" s="43"/>
      <c r="F159" s="44"/>
    </row>
    <row r="160" spans="1:6" s="11" customFormat="1" ht="20.25" customHeight="1" hidden="1">
      <c r="A160" s="26"/>
      <c r="B160" s="4"/>
      <c r="C160" s="7"/>
      <c r="D160" s="43"/>
      <c r="E160" s="43"/>
      <c r="F160" s="44"/>
    </row>
    <row r="161" spans="1:6" s="11" customFormat="1" ht="15" customHeight="1" hidden="1">
      <c r="A161" s="26"/>
      <c r="B161" s="4"/>
      <c r="C161" s="7"/>
      <c r="D161" s="43"/>
      <c r="E161" s="43"/>
      <c r="F161" s="44"/>
    </row>
    <row r="162" spans="1:6" s="11" customFormat="1" ht="15" customHeight="1" hidden="1">
      <c r="A162" s="26"/>
      <c r="B162" s="4"/>
      <c r="C162" s="7"/>
      <c r="D162" s="43"/>
      <c r="E162" s="43"/>
      <c r="F162" s="44"/>
    </row>
    <row r="163" spans="1:6" s="11" customFormat="1" ht="17.25" customHeight="1" hidden="1">
      <c r="A163" s="26"/>
      <c r="B163" s="4"/>
      <c r="C163" s="7"/>
      <c r="D163" s="43"/>
      <c r="E163" s="43"/>
      <c r="F163" s="44"/>
    </row>
    <row r="164" spans="1:6" s="11" customFormat="1" ht="29.25" customHeight="1" hidden="1">
      <c r="A164" s="26"/>
      <c r="B164" s="4"/>
      <c r="C164" s="7"/>
      <c r="D164" s="43"/>
      <c r="E164" s="43"/>
      <c r="F164" s="44"/>
    </row>
    <row r="165" spans="1:7" ht="18" customHeight="1">
      <c r="A165" s="6" t="s">
        <v>71</v>
      </c>
      <c r="B165" s="8"/>
      <c r="C165" s="24" t="e">
        <f>#REF!+C31+C53+C89+#REF!+#REF!+C120+#REF!</f>
        <v>#REF!</v>
      </c>
      <c r="D165" s="43">
        <f>D10+D16+D17+D37+D40+D56+D65+D66+D89+D120+D127</f>
        <v>706137.986</v>
      </c>
      <c r="E165" s="43">
        <f>E10+E16+E17+E37+E40+E56+E65+E66+E89+E120+E127</f>
        <v>340111.81361</v>
      </c>
      <c r="F165" s="44">
        <f t="shared" si="2"/>
        <v>48.16506410264127</v>
      </c>
      <c r="G165" s="15">
        <f>SUM(G25:G135)</f>
        <v>7750.84</v>
      </c>
    </row>
    <row r="166" spans="4:6" ht="12.75">
      <c r="D166" s="48"/>
      <c r="E166" s="48"/>
      <c r="F166" s="49"/>
    </row>
    <row r="167" spans="4:6" ht="12.75">
      <c r="D167" s="48"/>
      <c r="E167" s="48"/>
      <c r="F167" s="49"/>
    </row>
    <row r="168" spans="4:6" ht="12.75">
      <c r="D168" s="48"/>
      <c r="E168" s="48"/>
      <c r="F168" s="49"/>
    </row>
    <row r="169" spans="4:6" ht="12.75">
      <c r="D169" s="48"/>
      <c r="E169" s="48"/>
      <c r="F169" s="49"/>
    </row>
    <row r="170" spans="4:6" ht="12.75">
      <c r="D170" s="48"/>
      <c r="E170" s="48"/>
      <c r="F170" s="49"/>
    </row>
    <row r="171" spans="4:6" ht="12.75">
      <c r="D171" s="48"/>
      <c r="E171" s="48"/>
      <c r="F171" s="49"/>
    </row>
    <row r="172" spans="4:6" ht="12.75">
      <c r="D172" s="48"/>
      <c r="E172" s="48"/>
      <c r="F172" s="49"/>
    </row>
    <row r="173" spans="4:5" ht="12.75">
      <c r="D173" s="48"/>
      <c r="E173" s="48"/>
    </row>
    <row r="174" spans="4:5" ht="12.75">
      <c r="D174" s="48"/>
      <c r="E174" s="48"/>
    </row>
    <row r="175" spans="4:5" ht="12.75">
      <c r="D175" s="48"/>
      <c r="E175" s="48"/>
    </row>
    <row r="176" spans="4:5" ht="12.75">
      <c r="D176" s="48"/>
      <c r="E176" s="48"/>
    </row>
    <row r="177" spans="4:5" ht="12.75">
      <c r="D177" s="48"/>
      <c r="E177" s="48"/>
    </row>
    <row r="178" spans="4:5" ht="12.75">
      <c r="D178" s="48"/>
      <c r="E178" s="48"/>
    </row>
    <row r="179" spans="4:5" ht="12.75">
      <c r="D179" s="48"/>
      <c r="E179" s="48"/>
    </row>
    <row r="180" spans="4:5" ht="12.75">
      <c r="D180" s="48"/>
      <c r="E180" s="48"/>
    </row>
    <row r="181" spans="4:5" ht="12.75">
      <c r="D181" s="48"/>
      <c r="E181" s="48"/>
    </row>
    <row r="182" spans="4:5" ht="12.75">
      <c r="D182" s="48"/>
      <c r="E182" s="48"/>
    </row>
    <row r="183" spans="4:5" ht="12.75">
      <c r="D183" s="48"/>
      <c r="E183" s="48"/>
    </row>
    <row r="184" spans="4:5" ht="12.75">
      <c r="D184" s="48"/>
      <c r="E184" s="48"/>
    </row>
    <row r="185" spans="4:5" ht="12.75">
      <c r="D185" s="48"/>
      <c r="E185" s="48"/>
    </row>
    <row r="186" spans="4:5" ht="12.75">
      <c r="D186" s="48"/>
      <c r="E186" s="48"/>
    </row>
    <row r="187" spans="4:5" ht="12.75">
      <c r="D187" s="48"/>
      <c r="E187" s="48"/>
    </row>
    <row r="188" spans="4:5" ht="12.75">
      <c r="D188" s="48"/>
      <c r="E188" s="48"/>
    </row>
    <row r="189" spans="4:5" ht="12.75">
      <c r="D189" s="48"/>
      <c r="E189" s="48"/>
    </row>
    <row r="190" spans="4:5" ht="12.75">
      <c r="D190" s="48"/>
      <c r="E190" s="48"/>
    </row>
    <row r="191" spans="4:5" ht="12.75">
      <c r="D191" s="48"/>
      <c r="E191" s="48"/>
    </row>
  </sheetData>
  <mergeCells count="3">
    <mergeCell ref="A6:F6"/>
    <mergeCell ref="D8:D9"/>
    <mergeCell ref="E8:E9"/>
  </mergeCells>
  <printOptions/>
  <pageMargins left="0.5905511811023623" right="0" top="0" bottom="0" header="0" footer="0"/>
  <pageSetup fitToHeight="17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workbookViewId="0" topLeftCell="A1">
      <selection activeCell="A1" sqref="A1:F10"/>
    </sheetView>
  </sheetViews>
  <sheetFormatPr defaultColWidth="9.125" defaultRowHeight="12.75"/>
  <cols>
    <col min="1" max="1" width="6.875" style="32" customWidth="1"/>
    <col min="2" max="2" width="6.375" style="32" customWidth="1"/>
    <col min="3" max="3" width="14.25390625" style="32" customWidth="1"/>
    <col min="4" max="4" width="10.875" style="32" customWidth="1"/>
    <col min="5" max="5" width="37.375" style="32" customWidth="1"/>
    <col min="6" max="6" width="35.75390625" style="32" customWidth="1"/>
    <col min="7" max="16384" width="9.125" style="32" customWidth="1"/>
  </cols>
  <sheetData>
    <row r="1" spans="4:6" ht="12.75">
      <c r="D1" s="144"/>
      <c r="E1" s="145"/>
      <c r="F1" s="159" t="s">
        <v>181</v>
      </c>
    </row>
    <row r="2" spans="4:6" ht="12.75">
      <c r="D2" s="144"/>
      <c r="E2" s="145"/>
      <c r="F2" s="21" t="s">
        <v>300</v>
      </c>
    </row>
    <row r="3" spans="4:6" ht="12.75">
      <c r="D3" s="144"/>
      <c r="E3" s="145"/>
      <c r="F3" s="21" t="s">
        <v>51</v>
      </c>
    </row>
    <row r="4" spans="4:6" ht="12.75">
      <c r="D4" s="144"/>
      <c r="E4" s="145"/>
      <c r="F4" s="21" t="s">
        <v>52</v>
      </c>
    </row>
    <row r="5" spans="4:6" ht="12.75">
      <c r="D5" s="144"/>
      <c r="E5" s="145"/>
      <c r="F5" s="21" t="s">
        <v>304</v>
      </c>
    </row>
    <row r="6" spans="1:10" ht="15.75">
      <c r="A6" s="160" t="s">
        <v>176</v>
      </c>
      <c r="B6" s="160"/>
      <c r="C6" s="160"/>
      <c r="D6" s="160"/>
      <c r="E6" s="160"/>
      <c r="F6" s="160"/>
      <c r="G6" s="31"/>
      <c r="H6" s="31"/>
      <c r="I6" s="31"/>
      <c r="J6" s="31"/>
    </row>
    <row r="7" ht="15.75">
      <c r="E7" s="32" t="s">
        <v>305</v>
      </c>
    </row>
    <row r="9" spans="2:6" ht="51">
      <c r="B9" s="33" t="s">
        <v>177</v>
      </c>
      <c r="C9" s="34" t="s">
        <v>299</v>
      </c>
      <c r="D9" s="35" t="s">
        <v>178</v>
      </c>
      <c r="E9" s="36" t="s">
        <v>179</v>
      </c>
      <c r="F9" s="35" t="s">
        <v>180</v>
      </c>
    </row>
    <row r="10" spans="2:6" ht="136.5" customHeight="1">
      <c r="B10" s="35">
        <v>1</v>
      </c>
      <c r="C10" s="62" t="s">
        <v>281</v>
      </c>
      <c r="D10" s="61">
        <v>261984.69</v>
      </c>
      <c r="E10" s="62" t="s">
        <v>296</v>
      </c>
      <c r="F10" s="62" t="s">
        <v>282</v>
      </c>
    </row>
    <row r="11" spans="2:6" ht="12.75">
      <c r="B11" s="59"/>
      <c r="C11" s="59"/>
      <c r="D11" s="60"/>
      <c r="E11" s="60"/>
      <c r="F11" s="60"/>
    </row>
    <row r="12" spans="3:5" ht="12.75">
      <c r="C12" s="37"/>
      <c r="D12" s="37"/>
      <c r="E12" s="37"/>
    </row>
    <row r="13" spans="3:5" ht="12.75">
      <c r="C13" s="37"/>
      <c r="D13" s="37"/>
      <c r="E13" s="37"/>
    </row>
  </sheetData>
  <mergeCells count="1">
    <mergeCell ref="A6:F6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Image v2.0</cp:lastModifiedBy>
  <cp:lastPrinted>2012-07-22T23:10:35Z</cp:lastPrinted>
  <dcterms:created xsi:type="dcterms:W3CDTF">2006-12-11T19:20:35Z</dcterms:created>
  <dcterms:modified xsi:type="dcterms:W3CDTF">2012-07-22T23:10:42Z</dcterms:modified>
  <cp:category/>
  <cp:version/>
  <cp:contentType/>
  <cp:contentStatus/>
</cp:coreProperties>
</file>